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700" tabRatio="664" activeTab="0"/>
  </bookViews>
  <sheets>
    <sheet name="Datos" sheetId="1" r:id="rId1"/>
    <sheet name="Impuestos" sheetId="2" r:id="rId2"/>
    <sheet name="Tabla de amortizacion construct" sheetId="3" r:id="rId3"/>
    <sheet name="Tabla de amortizacion Banco 2" sheetId="4" r:id="rId4"/>
  </sheets>
  <externalReferences>
    <externalReference r:id="rId7"/>
  </externalReferences>
  <definedNames>
    <definedName name="_xlnm.Print_Area" localSheetId="3">'Tabla de amortizacion Banco 2'!$A$1:$I$320</definedName>
    <definedName name="_xlnm.Print_Area" localSheetId="2">'Tabla de amortizacion construct'!$A$1:$I$320</definedName>
    <definedName name="Beginning_Balance" localSheetId="1">-FV(Interest_Rate/12,'Impuestos'!Payment_Number-1,-'Impuestos'!Monthly_Payment,Loan_Amount)</definedName>
    <definedName name="Beginning_Balance" localSheetId="3">-FV('Tabla de amortizacion Banco 2'!Interest_Rate/12,'Tabla de amortizacion Banco 2'!Payment_Number-1,-'Tabla de amortizacion Banco 2'!Monthly_Payment,'Tabla de amortizacion Banco 2'!Loan_Amount)</definedName>
    <definedName name="Beginning_Balance" localSheetId="2">-FV(Interest_Rate/12,'Tabla de amortizacion construct'!Payment_Number-1,-'Tabla de amortizacion construct'!Monthly_Payment,Loan_Amount)</definedName>
    <definedName name="Beginning_Balance">-FV(Interest_Rate/12,Payment_Number-1,-Monthly_Payment,Loan_Amount)</definedName>
    <definedName name="Ending_Balance" localSheetId="1">-FV(Interest_Rate/12,'Impuestos'!Payment_Number,-'Impuestos'!Monthly_Payment,Loan_Amount)</definedName>
    <definedName name="Ending_Balance" localSheetId="3">-FV('Tabla de amortizacion Banco 2'!Interest_Rate/12,'Tabla de amortizacion Banco 2'!Payment_Number,-'Tabla de amortizacion Banco 2'!Monthly_Payment,'Tabla de amortizacion Banco 2'!Loan_Amount)</definedName>
    <definedName name="Ending_Balance" localSheetId="2">-FV(Interest_Rate/12,'Tabla de amortizacion construct'!Payment_Number,-'Tabla de amortizacion construct'!Monthly_Payment,Loan_Amount)</definedName>
    <definedName name="Ending_Balance">-FV(Interest_Rate/12,Payment_Number,-Monthly_Payment,Loan_Amount)</definedName>
    <definedName name="Full_Print" localSheetId="3">'Tabla de amortizacion Banco 2'!$A$1:$H$320</definedName>
    <definedName name="Full_Print">'Tabla de amortizacion construct'!$A$1:$H$320</definedName>
    <definedName name="Header_Row" localSheetId="3">ROW('Tabla de amortizacion Banco 2'!$20:$20)</definedName>
    <definedName name="Header_Row">ROW('Tabla de amortizacion construct'!$20:$20)</definedName>
    <definedName name="Header_Row_Back" localSheetId="3">ROW('Tabla de amortizacion Banco 2'!$20:$20)</definedName>
    <definedName name="Header_Row_Back">ROW('Tabla de amortizacion construct'!$20:$20)</definedName>
    <definedName name="indhistorico.asp?p_nddjijgmnbogjnim" localSheetId="3">'Tabla de amortizacion Banco 2'!$K$3:$K$4</definedName>
    <definedName name="indhistorico.asp?p_nddjijgmnbogjnim" localSheetId="2">'Tabla de amortizacion construct'!$K$3:$K$4</definedName>
    <definedName name="Interest" localSheetId="1">-IPMT(Interest_Rate/12,'Impuestos'!Payment_Number,Number_of_Payments,Loan_Amount)</definedName>
    <definedName name="Interest" localSheetId="3">-IPMT('Tabla de amortizacion Banco 2'!Interest_Rate/12,'Tabla de amortizacion Banco 2'!Payment_Number,'Tabla de amortizacion Banco 2'!Number_of_Payments,'Tabla de amortizacion Banco 2'!Loan_Amount)</definedName>
    <definedName name="Interest" localSheetId="2">-IPMT(Interest_Rate/12,'Tabla de amortizacion construct'!Payment_Number,Number_of_Payments,Loan_Amount)</definedName>
    <definedName name="Interest">-IPMT(Interest_Rate/12,Payment_Number,Number_of_Payments,Loan_Amount)</definedName>
    <definedName name="Interest_Rate" localSheetId="3">'Tabla de amortizacion Banco 2'!$E$5</definedName>
    <definedName name="Interest_Rate">'Tabla de amortizacion construct'!$E$5</definedName>
    <definedName name="Last_Row" localSheetId="1">IF('Impuestos'!Values_Entered,Header_Row+Number_of_Payments,Header_Row)</definedName>
    <definedName name="Last_Row" localSheetId="3">IF('Tabla de amortizacion Banco 2'!Values_Entered,'Tabla de amortizacion Banco 2'!Header_Row+'Tabla de amortizacion Banco 2'!Number_of_Payments,'Tabla de amortizacion Banco 2'!Header_Row)</definedName>
    <definedName name="Last_Row" localSheetId="2">IF('Tabla de amortizacion construct'!Values_Entered,Header_Row+Number_of_Payments,Header_Row)</definedName>
    <definedName name="Last_Row">IF(Values_Entered,Header_Row+Number_of_Payments,Header_Row)</definedName>
    <definedName name="Loan_Amount" localSheetId="3">'Tabla de amortizacion Banco 2'!$E$4</definedName>
    <definedName name="Loan_Amount">'Tabla de amortizacion construct'!$E$4</definedName>
    <definedName name="Loan_Not_Paid" localSheetId="1">IF('Impuestos'!Payment_Number&lt;=Number_of_Payments,1,0)</definedName>
    <definedName name="Loan_Not_Paid" localSheetId="3">IF('Tabla de amortizacion Banco 2'!Payment_Number&lt;='Tabla de amortizacion Banco 2'!Number_of_Payments,1,0)</definedName>
    <definedName name="Loan_Not_Paid" localSheetId="2">IF('Tabla de amortizacion construct'!Payment_Number&lt;=Number_of_Payments,1,0)</definedName>
    <definedName name="Loan_Not_Paid">IF(Payment_Number&lt;=Number_of_Payments,1,0)</definedName>
    <definedName name="Loan_Start" localSheetId="3">'Tabla de amortizacion Banco 2'!$E$7</definedName>
    <definedName name="Loan_Start">'Tabla de amortizacion construct'!$E$7</definedName>
    <definedName name="Loan_Years" localSheetId="3">'Tabla de amortizacion Banco 2'!$E$6</definedName>
    <definedName name="Loan_Years">'Tabla de amortizacion construct'!$E$6</definedName>
    <definedName name="Monthly_Payment" localSheetId="1">-PMT(Interest_Rate/12,Number_of_Payments,Loan_Amount)</definedName>
    <definedName name="Monthly_Payment" localSheetId="3">-PMT('Tabla de amortizacion Banco 2'!Interest_Rate/12,'Tabla de amortizacion Banco 2'!Number_of_Payments,'Tabla de amortizacion Banco 2'!Loan_Amount)</definedName>
    <definedName name="Monthly_Payment" localSheetId="2">-PMT(Interest_Rate/12,Number_of_Payments,Loan_Amount)</definedName>
    <definedName name="Monthly_Payment">-PMT(Interest_Rate/12,Number_of_Payments,Loan_Amount)</definedName>
    <definedName name="Number_of_Payments" localSheetId="3">'Tabla de amortizacion Banco 2'!$E$15</definedName>
    <definedName name="Number_of_Payments">'Tabla de amortizacion construct'!$E$15</definedName>
    <definedName name="Payment_Date" localSheetId="1">DATE(YEAR(Loan_Start),MONTH(Loan_Start)+'Impuestos'!Payment_Number,DAY(Loan_Start))</definedName>
    <definedName name="Payment_Date" localSheetId="3">DATE(YEAR('Tabla de amortizacion Banco 2'!Loan_Start),MONTH('Tabla de amortizacion Banco 2'!Loan_Start)+'Tabla de amortizacion Banco 2'!Payment_Number,DAY('Tabla de amortizacion Banco 2'!Loan_Start))</definedName>
    <definedName name="Payment_Date" localSheetId="2">DATE(YEAR(Loan_Start),MONTH(Loan_Start)+'Tabla de amortizacion construct'!Payment_Number,DAY(Loan_Start))</definedName>
    <definedName name="Payment_Date">DATE(YEAR(Loan_Start),MONTH(Loan_Start)+Payment_Number,DAY(Loan_Start))</definedName>
    <definedName name="Payment_Number" localSheetId="1">ROW()-Header_Row</definedName>
    <definedName name="Payment_Number" localSheetId="3">ROW()-'Tabla de amortizacion Banco 2'!Header_Row</definedName>
    <definedName name="Payment_Number" localSheetId="2">ROW()-Header_Row</definedName>
    <definedName name="Payment_Number">ROW()-Header_Row</definedName>
    <definedName name="Principal" localSheetId="1">-PPMT(Interest_Rate/12,'Impuestos'!Payment_Number,Number_of_Payments,Loan_Amount)</definedName>
    <definedName name="Principal" localSheetId="3">-PPMT('Tabla de amortizacion Banco 2'!Interest_Rate/12,'Tabla de amortizacion Banco 2'!Payment_Number,'Tabla de amortizacion Banco 2'!Number_of_Payments,'Tabla de amortizacion Banco 2'!Loan_Amount)</definedName>
    <definedName name="Principal" localSheetId="2">-PPMT(Interest_Rate/12,'Tabla de amortizacion construct'!Payment_Number,Number_of_Payments,Loan_Amount)</definedName>
    <definedName name="Principal">-PPMT(Interest_Rate/12,Payment_Number,Number_of_Payments,Loan_Amount)</definedName>
    <definedName name="_xlnm.Print_Titles" localSheetId="3">'Tabla de amortizacion Banco 2'!$20:$20</definedName>
    <definedName name="_xlnm.Print_Titles" localSheetId="2">'Tabla de amortizacion construct'!$20:$20</definedName>
    <definedName name="Total_Cost" localSheetId="3">'Tabla de amortizacion Banco 2'!$E$17</definedName>
    <definedName name="Total_Cost">'Tabla de amortizacion construct'!$E$17</definedName>
    <definedName name="Total_Interest" localSheetId="3">'Tabla de amortizacion Banco 2'!$E$16</definedName>
    <definedName name="Total_Interest">'Tabla de amortizacion construct'!$E$16</definedName>
    <definedName name="Values_Entered" localSheetId="1">IF(Loan_Amount*Interest_Rate*Loan_Years*Loan_Start&gt;0,1,0)</definedName>
    <definedName name="Values_Entered" localSheetId="3">IF('Tabla de amortizacion Banco 2'!Loan_Amount*'Tabla de amortizacion Banco 2'!Interest_Rate*'Tabla de amortizacion Banco 2'!Loan_Years*'Tabla de amortizacion Banco 2'!Loan_Start&gt;0,1,0)</definedName>
    <definedName name="Values_Entered" localSheetId="2">IF(Loan_Amount*Interest_Rate*Loan_Years*Loan_Start&gt;0,1,0)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<sst xmlns="http://schemas.openxmlformats.org/spreadsheetml/2006/main" count="136" uniqueCount="66">
  <si>
    <t>Calculadora para préstamos</t>
  </si>
  <si>
    <t>Escriba las cifras</t>
  </si>
  <si>
    <t>Importe</t>
  </si>
  <si>
    <t>Cantidad prestada</t>
  </si>
  <si>
    <t>Apertura</t>
  </si>
  <si>
    <t>Tipo de interés anual</t>
  </si>
  <si>
    <t>Euribor</t>
  </si>
  <si>
    <t>Periodo del préstamo por años</t>
  </si>
  <si>
    <t>diferencial</t>
  </si>
  <si>
    <t>Fecha inicio préstamo</t>
  </si>
  <si>
    <t>Total</t>
  </si>
  <si>
    <t>Gastos Hipoteca</t>
  </si>
  <si>
    <t>Total Compra</t>
  </si>
  <si>
    <t>Subidas Tipos</t>
  </si>
  <si>
    <t xml:space="preserve">Subida Mes </t>
  </si>
  <si>
    <t>Subida Año</t>
  </si>
  <si>
    <t>Amortización</t>
  </si>
  <si>
    <t>Pago mensual</t>
  </si>
  <si>
    <t>Número de pagos</t>
  </si>
  <si>
    <t>Intereses totales</t>
  </si>
  <si>
    <t>Coste total del préstamo</t>
  </si>
  <si>
    <t>Nº</t>
  </si>
  <si>
    <t>Fecha de pago</t>
  </si>
  <si>
    <t>Saldo inicial</t>
  </si>
  <si>
    <t>Pago</t>
  </si>
  <si>
    <t>Principal</t>
  </si>
  <si>
    <t>Interés</t>
  </si>
  <si>
    <t>Saldo final</t>
  </si>
  <si>
    <t>Amortizacion</t>
  </si>
  <si>
    <t>Intereses</t>
  </si>
  <si>
    <t>Compra</t>
  </si>
  <si>
    <t>Hipoteca</t>
  </si>
  <si>
    <t>Gastos de hipoteca</t>
  </si>
  <si>
    <t>Vivienda:</t>
  </si>
  <si>
    <t>Comisión de apertura:</t>
  </si>
  <si>
    <t>Tasación:</t>
  </si>
  <si>
    <t>Impuesto de actos jurídicos documentados:</t>
  </si>
  <si>
    <t>Notaría:</t>
  </si>
  <si>
    <t>Gestion</t>
  </si>
  <si>
    <t>Gestoría:</t>
  </si>
  <si>
    <t>IVA</t>
  </si>
  <si>
    <t>Registro:</t>
  </si>
  <si>
    <t>Impuesto de actos jurídicos doc</t>
  </si>
  <si>
    <t>Total Hipoteca:</t>
  </si>
  <si>
    <t>Total Compra:</t>
  </si>
  <si>
    <t>Total General:</t>
  </si>
  <si>
    <t>Hipoteca solicitada</t>
  </si>
  <si>
    <t>Precio de compra Vivienda</t>
  </si>
  <si>
    <t>Interes Nominal</t>
  </si>
  <si>
    <t xml:space="preserve">Solicitas el % </t>
  </si>
  <si>
    <t>IVA 7%</t>
  </si>
  <si>
    <t>Cuota mensual</t>
  </si>
  <si>
    <t>Diferencia</t>
  </si>
  <si>
    <t>Hipoteca Constructor</t>
  </si>
  <si>
    <t>Hipoteca Banco (2)</t>
  </si>
  <si>
    <t>S vida, tarjetas…. (proratear x mes)</t>
  </si>
  <si>
    <t>Total Cuota mes</t>
  </si>
  <si>
    <t>S vida, tarjetas…. (prorratear x mes)</t>
  </si>
  <si>
    <t>Datos vivienda</t>
  </si>
  <si>
    <t>Gastos Formalizacion hipoteca</t>
  </si>
  <si>
    <t>% apertura</t>
  </si>
  <si>
    <t>Importe apertura</t>
  </si>
  <si>
    <t>Gastos de nueva hipoteca</t>
  </si>
  <si>
    <t>SUPUESTO 1</t>
  </si>
  <si>
    <t>SUPUESTO HIPOTECA CONSTRUCTOR+CANCELACION+ NUEVA HIPOTECA</t>
  </si>
  <si>
    <t>Datos que hay que rellenar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</si>
</sst>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\ _p_t_a_-;\-* #,##0.0\ _p_t_a_-;_-* &quot;-&quot;\ _p_t_a_-;_-@_-"/>
    <numFmt numFmtId="173" formatCode="_-* #,##0.00\ _p_t_a_-;\-* #,##0.00\ _p_t_a_-;_-* &quot;-&quot;\ _p_t_a_-;_-@_-"/>
    <numFmt numFmtId="174" formatCode="0.0"/>
    <numFmt numFmtId="175" formatCode="_-* #,##0\ _€_-;\-* #,##0\ _€_-;_-* &quot;-&quot;??\ _€_-;_-@_-"/>
    <numFmt numFmtId="176" formatCode="0.0%"/>
    <numFmt numFmtId="177" formatCode="_-* #,##0.0\ _€_-;\-* #,##0.0\ _€_-;_-* &quot;-&quot;??\ _€_-;_-@_-"/>
    <numFmt numFmtId="178" formatCode="#,##0.00_ ;[Red]\-#,##0.00\ "/>
    <numFmt numFmtId="179" formatCode="_-* #,##0.0\ _p_t_a_-;\-* #,##0.0\ _p_t_a_-;_-* &quot;-&quot;??\ _p_t_a_-;_-@_-"/>
    <numFmt numFmtId="180" formatCode="_-* #,##0\ _p_t_a_-;\-* #,##0\ _p_t_a_-;_-* &quot;-&quot;??\ _p_t_a_-;_-@_-"/>
    <numFmt numFmtId="181" formatCode="_-* #,##0.000\ _p_t_a_-;\-* #,##0.000\ _p_t_a_-;_-* &quot;-&quot;??\ _p_t_a_-;_-@_-"/>
    <numFmt numFmtId="182" formatCode="_-* #,##0.0000\ _p_t_a_-;\-* #,##0.0000\ _p_t_a_-;_-* &quot;-&quot;??\ _p_t_a_-;_-@_-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0.00_ ;[Red]\-0.00\ 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&quot;$&quot;#,##0.00"/>
    <numFmt numFmtId="197" formatCode="mmmm\ d\,\ yyyy"/>
    <numFmt numFmtId="198" formatCode="d\-mmm\-yyyy"/>
    <numFmt numFmtId="199" formatCode="mmm\-yyyy"/>
    <numFmt numFmtId="200" formatCode="0.000%"/>
    <numFmt numFmtId="201" formatCode="0.0000%"/>
    <numFmt numFmtId="202" formatCode="_-* #,##0.000\ _€_-;\-* #,##0.000\ _€_-;_-* &quot;-&quot;??\ _€_-;_-@_-"/>
    <numFmt numFmtId="203" formatCode="_-* #,##0.0000\ _€_-;\-* #,##0.0000\ _€_-;_-* &quot;-&quot;??\ _€_-;_-@_-"/>
    <numFmt numFmtId="204" formatCode="[$-C0A]dddd\,\ dd&quot; de &quot;mmmm&quot; de &quot;yyyy"/>
    <numFmt numFmtId="205" formatCode="yyyy"/>
    <numFmt numFmtId="206" formatCode="_-* #,##0.00\ [$€]_-;\-* #,##0.00\ [$€]_-;_-* &quot;-&quot;??\ [$€]_-;_-@_-"/>
    <numFmt numFmtId="207" formatCode="[$-C0A]d\-mmm\-yy;@"/>
    <numFmt numFmtId="208" formatCode="dd\-mm\-yy;@"/>
    <numFmt numFmtId="209" formatCode="_-* #,##0.0\ &quot;€&quot;_-;\-* #,##0.0\ &quot;€&quot;_-;_-* &quot;-&quot;\ &quot;€&quot;_-;_-@_-"/>
    <numFmt numFmtId="210" formatCode="_-* #,##0.00\ &quot;€&quot;_-;\-* #,##0.00\ &quot;€&quot;_-;_-* &quot;-&quot;\ &quot;€&quot;_-;_-@_-"/>
    <numFmt numFmtId="211" formatCode="_-* #,##0.00\ [$€-42D]_-;\-* #,##0.00\ [$€-42D]_-;_-* &quot;-&quot;??\ [$€-42D]_-;_-@_-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sz val="16"/>
      <name val="Tahoma"/>
      <family val="2"/>
    </font>
    <font>
      <sz val="10"/>
      <color indexed="8"/>
      <name val="Tahoma"/>
      <family val="2"/>
    </font>
    <font>
      <sz val="16"/>
      <color indexed="8"/>
      <name val="Tahoma"/>
      <family val="2"/>
    </font>
    <font>
      <b/>
      <sz val="10"/>
      <name val="Tahoma"/>
      <family val="2"/>
    </font>
    <font>
      <b/>
      <sz val="7"/>
      <name val="Tahoma"/>
      <family val="2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indexed="20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 style="thin">
        <color indexed="20"/>
      </right>
      <top style="thin">
        <color indexed="2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7" fontId="3" fillId="0" borderId="0" xfId="0" applyNumberFormat="1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71" fontId="3" fillId="0" borderId="5" xfId="18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2" fontId="3" fillId="2" borderId="0" xfId="0" applyNumberFormat="1" applyFont="1" applyFill="1" applyBorder="1" applyAlignment="1">
      <alignment horizontal="right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left"/>
    </xf>
    <xf numFmtId="171" fontId="3" fillId="0" borderId="9" xfId="18" applyFont="1" applyBorder="1" applyAlignment="1">
      <alignment horizontal="center"/>
    </xf>
    <xf numFmtId="200" fontId="3" fillId="2" borderId="0" xfId="23" applyNumberFormat="1" applyFont="1" applyFill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0" fontId="3" fillId="0" borderId="9" xfId="23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0" fontId="3" fillId="0" borderId="11" xfId="23" applyNumberFormat="1" applyFont="1" applyBorder="1" applyAlignment="1">
      <alignment/>
    </xf>
    <xf numFmtId="0" fontId="3" fillId="2" borderId="10" xfId="0" applyNumberFormat="1" applyFont="1" applyFill="1" applyBorder="1" applyAlignment="1">
      <alignment horizontal="left"/>
    </xf>
    <xf numFmtId="171" fontId="7" fillId="2" borderId="11" xfId="18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10" fontId="3" fillId="2" borderId="0" xfId="23" applyNumberFormat="1" applyFont="1" applyFill="1" applyBorder="1" applyAlignment="1">
      <alignment horizontal="right"/>
    </xf>
    <xf numFmtId="10" fontId="3" fillId="3" borderId="4" xfId="0" applyNumberFormat="1" applyFont="1" applyFill="1" applyBorder="1" applyAlignment="1">
      <alignment horizontal="center"/>
    </xf>
    <xf numFmtId="171" fontId="3" fillId="3" borderId="15" xfId="18" applyFont="1" applyFill="1" applyBorder="1" applyAlignment="1">
      <alignment horizontal="right"/>
    </xf>
    <xf numFmtId="171" fontId="3" fillId="0" borderId="15" xfId="18" applyFont="1" applyBorder="1" applyAlignment="1">
      <alignment/>
    </xf>
    <xf numFmtId="171" fontId="3" fillId="0" borderId="5" xfId="18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14" fontId="3" fillId="0" borderId="17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10" fontId="3" fillId="3" borderId="8" xfId="0" applyNumberFormat="1" applyFont="1" applyFill="1" applyBorder="1" applyAlignment="1">
      <alignment horizontal="center"/>
    </xf>
    <xf numFmtId="171" fontId="3" fillId="3" borderId="0" xfId="18" applyFont="1" applyFill="1" applyBorder="1" applyAlignment="1">
      <alignment horizontal="right"/>
    </xf>
    <xf numFmtId="171" fontId="3" fillId="3" borderId="0" xfId="18" applyFont="1" applyFill="1" applyBorder="1" applyAlignment="1">
      <alignment/>
    </xf>
    <xf numFmtId="171" fontId="3" fillId="3" borderId="9" xfId="18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right"/>
    </xf>
    <xf numFmtId="42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0" fontId="3" fillId="3" borderId="10" xfId="0" applyNumberFormat="1" applyFont="1" applyFill="1" applyBorder="1" applyAlignment="1">
      <alignment horizontal="center"/>
    </xf>
    <xf numFmtId="171" fontId="3" fillId="3" borderId="19" xfId="18" applyFont="1" applyFill="1" applyBorder="1" applyAlignment="1">
      <alignment horizontal="right"/>
    </xf>
    <xf numFmtId="171" fontId="3" fillId="3" borderId="19" xfId="18" applyFont="1" applyFill="1" applyBorder="1" applyAlignment="1">
      <alignment/>
    </xf>
    <xf numFmtId="171" fontId="3" fillId="3" borderId="11" xfId="18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7" fillId="0" borderId="20" xfId="0" applyFont="1" applyFill="1" applyBorder="1" applyAlignment="1" applyProtection="1">
      <alignment horizontal="left" wrapText="1"/>
      <protection/>
    </xf>
    <xf numFmtId="0" fontId="7" fillId="0" borderId="21" xfId="0" applyFont="1" applyFill="1" applyBorder="1" applyAlignment="1" applyProtection="1">
      <alignment horizontal="left" wrapText="1" indent="1"/>
      <protection/>
    </xf>
    <xf numFmtId="0" fontId="7" fillId="0" borderId="21" xfId="0" applyFont="1" applyFill="1" applyBorder="1" applyAlignment="1" applyProtection="1">
      <alignment horizontal="left" wrapText="1" indent="2"/>
      <protection/>
    </xf>
    <xf numFmtId="0" fontId="8" fillId="0" borderId="21" xfId="0" applyFont="1" applyFill="1" applyBorder="1" applyAlignment="1" applyProtection="1">
      <alignment horizontal="left" wrapText="1" indent="2"/>
      <protection/>
    </xf>
    <xf numFmtId="0" fontId="3" fillId="0" borderId="0" xfId="0" applyNumberFormat="1" applyFont="1" applyBorder="1" applyAlignment="1">
      <alignment wrapText="1"/>
    </xf>
    <xf numFmtId="0" fontId="3" fillId="0" borderId="6" xfId="0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188" fontId="3" fillId="0" borderId="0" xfId="2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right"/>
    </xf>
    <xf numFmtId="188" fontId="7" fillId="0" borderId="0" xfId="20" applyFont="1" applyFill="1" applyBorder="1" applyAlignment="1">
      <alignment horizontal="right"/>
    </xf>
    <xf numFmtId="188" fontId="3" fillId="0" borderId="0" xfId="0" applyNumberFormat="1" applyFont="1" applyBorder="1" applyAlignment="1">
      <alignment/>
    </xf>
    <xf numFmtId="0" fontId="10" fillId="3" borderId="0" xfId="0" applyFont="1" applyFill="1" applyAlignment="1">
      <alignment/>
    </xf>
    <xf numFmtId="171" fontId="10" fillId="3" borderId="0" xfId="18" applyFont="1" applyFill="1" applyAlignment="1">
      <alignment/>
    </xf>
    <xf numFmtId="171" fontId="12" fillId="3" borderId="0" xfId="18" applyFont="1" applyFill="1" applyAlignment="1">
      <alignment horizontal="right" wrapText="1"/>
    </xf>
    <xf numFmtId="0" fontId="10" fillId="3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171" fontId="12" fillId="3" borderId="19" xfId="18" applyFont="1" applyFill="1" applyBorder="1" applyAlignment="1">
      <alignment horizontal="right" wrapText="1"/>
    </xf>
    <xf numFmtId="171" fontId="13" fillId="3" borderId="0" xfId="18" applyFont="1" applyFill="1" applyAlignment="1">
      <alignment horizontal="right" wrapText="1"/>
    </xf>
    <xf numFmtId="0" fontId="10" fillId="4" borderId="22" xfId="0" applyFont="1" applyFill="1" applyBorder="1" applyAlignment="1">
      <alignment wrapText="1"/>
    </xf>
    <xf numFmtId="171" fontId="13" fillId="4" borderId="23" xfId="18" applyFont="1" applyFill="1" applyBorder="1" applyAlignment="1">
      <alignment horizontal="right" wrapText="1"/>
    </xf>
    <xf numFmtId="1" fontId="3" fillId="2" borderId="0" xfId="0" applyNumberFormat="1" applyFont="1" applyFill="1" applyBorder="1" applyAlignment="1">
      <alignment horizontal="right"/>
    </xf>
    <xf numFmtId="208" fontId="3" fillId="2" borderId="0" xfId="0" applyNumberFormat="1" applyFont="1" applyFill="1" applyBorder="1" applyAlignment="1">
      <alignment horizontal="right"/>
    </xf>
    <xf numFmtId="0" fontId="14" fillId="3" borderId="0" xfId="0" applyFont="1" applyFill="1" applyAlignment="1">
      <alignment/>
    </xf>
    <xf numFmtId="9" fontId="14" fillId="3" borderId="0" xfId="23" applyFont="1" applyFill="1" applyAlignment="1">
      <alignment horizontal="center"/>
    </xf>
    <xf numFmtId="0" fontId="3" fillId="3" borderId="8" xfId="0" applyFont="1" applyFill="1" applyBorder="1" applyAlignment="1">
      <alignment horizontal="left"/>
    </xf>
    <xf numFmtId="0" fontId="14" fillId="3" borderId="8" xfId="0" applyFont="1" applyFill="1" applyBorder="1" applyAlignment="1">
      <alignment/>
    </xf>
    <xf numFmtId="0" fontId="14" fillId="3" borderId="4" xfId="0" applyFont="1" applyFill="1" applyBorder="1" applyAlignment="1">
      <alignment/>
    </xf>
    <xf numFmtId="206" fontId="14" fillId="3" borderId="11" xfId="15" applyFont="1" applyFill="1" applyBorder="1" applyAlignment="1">
      <alignment/>
    </xf>
    <xf numFmtId="206" fontId="14" fillId="3" borderId="9" xfId="23" applyNumberFormat="1" applyFont="1" applyFill="1" applyBorder="1" applyAlignment="1">
      <alignment horizontal="center"/>
    </xf>
    <xf numFmtId="9" fontId="14" fillId="3" borderId="9" xfId="23" applyFont="1" applyFill="1" applyBorder="1" applyAlignment="1">
      <alignment horizontal="center"/>
    </xf>
    <xf numFmtId="0" fontId="14" fillId="3" borderId="9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0" fontId="14" fillId="3" borderId="9" xfId="0" applyNumberFormat="1" applyFont="1" applyFill="1" applyBorder="1" applyAlignment="1">
      <alignment horizontal="center"/>
    </xf>
    <xf numFmtId="210" fontId="14" fillId="3" borderId="9" xfId="0" applyNumberFormat="1" applyFont="1" applyFill="1" applyBorder="1" applyAlignment="1">
      <alignment/>
    </xf>
    <xf numFmtId="0" fontId="14" fillId="3" borderId="11" xfId="0" applyFont="1" applyFill="1" applyBorder="1" applyAlignment="1">
      <alignment/>
    </xf>
    <xf numFmtId="9" fontId="14" fillId="3" borderId="11" xfId="23" applyNumberFormat="1" applyFont="1" applyFill="1" applyBorder="1" applyAlignment="1">
      <alignment horizontal="center"/>
    </xf>
    <xf numFmtId="0" fontId="15" fillId="3" borderId="0" xfId="0" applyFont="1" applyFill="1" applyAlignment="1">
      <alignment/>
    </xf>
    <xf numFmtId="0" fontId="3" fillId="3" borderId="10" xfId="0" applyFont="1" applyFill="1" applyBorder="1" applyAlignment="1">
      <alignment horizontal="left"/>
    </xf>
    <xf numFmtId="210" fontId="14" fillId="3" borderId="11" xfId="0" applyNumberFormat="1" applyFont="1" applyFill="1" applyBorder="1" applyAlignment="1">
      <alignment/>
    </xf>
    <xf numFmtId="10" fontId="14" fillId="3" borderId="5" xfId="23" applyNumberFormat="1" applyFont="1" applyFill="1" applyBorder="1" applyAlignment="1">
      <alignment horizontal="center"/>
    </xf>
    <xf numFmtId="171" fontId="12" fillId="3" borderId="0" xfId="18" applyFont="1" applyFill="1" applyAlignment="1" applyProtection="1">
      <alignment horizontal="right" wrapText="1"/>
      <protection locked="0"/>
    </xf>
    <xf numFmtId="0" fontId="15" fillId="5" borderId="24" xfId="0" applyFont="1" applyFill="1" applyBorder="1" applyAlignment="1">
      <alignment/>
    </xf>
    <xf numFmtId="210" fontId="15" fillId="5" borderId="24" xfId="0" applyNumberFormat="1" applyFont="1" applyFill="1" applyBorder="1" applyAlignment="1">
      <alignment/>
    </xf>
    <xf numFmtId="0" fontId="15" fillId="5" borderId="25" xfId="0" applyFont="1" applyFill="1" applyBorder="1" applyAlignment="1">
      <alignment/>
    </xf>
    <xf numFmtId="210" fontId="15" fillId="5" borderId="25" xfId="0" applyNumberFormat="1" applyFont="1" applyFill="1" applyBorder="1" applyAlignment="1">
      <alignment/>
    </xf>
    <xf numFmtId="210" fontId="16" fillId="5" borderId="24" xfId="0" applyNumberFormat="1" applyFont="1" applyFill="1" applyBorder="1" applyAlignment="1">
      <alignment/>
    </xf>
    <xf numFmtId="0" fontId="14" fillId="3" borderId="0" xfId="0" applyFont="1" applyFill="1" applyBorder="1" applyAlignment="1">
      <alignment/>
    </xf>
    <xf numFmtId="9" fontId="14" fillId="3" borderId="0" xfId="23" applyNumberFormat="1" applyFont="1" applyFill="1" applyBorder="1" applyAlignment="1">
      <alignment horizontal="center"/>
    </xf>
    <xf numFmtId="0" fontId="15" fillId="5" borderId="24" xfId="0" applyFont="1" applyFill="1" applyBorder="1" applyAlignment="1">
      <alignment horizontal="center"/>
    </xf>
    <xf numFmtId="0" fontId="15" fillId="3" borderId="0" xfId="0" applyFont="1" applyFill="1" applyAlignment="1" applyProtection="1">
      <alignment/>
      <protection/>
    </xf>
    <xf numFmtId="0" fontId="14" fillId="3" borderId="0" xfId="0" applyFont="1" applyFill="1" applyAlignment="1" applyProtection="1">
      <alignment/>
      <protection/>
    </xf>
    <xf numFmtId="0" fontId="15" fillId="5" borderId="24" xfId="0" applyFont="1" applyFill="1" applyBorder="1" applyAlignment="1" applyProtection="1">
      <alignment horizontal="center"/>
      <protection/>
    </xf>
    <xf numFmtId="0" fontId="14" fillId="3" borderId="8" xfId="0" applyFont="1" applyFill="1" applyBorder="1" applyAlignment="1" applyProtection="1">
      <alignment/>
      <protection/>
    </xf>
    <xf numFmtId="10" fontId="14" fillId="3" borderId="9" xfId="23" applyNumberFormat="1" applyFont="1" applyFill="1" applyBorder="1" applyAlignment="1" applyProtection="1">
      <alignment horizontal="center"/>
      <protection/>
    </xf>
    <xf numFmtId="0" fontId="14" fillId="3" borderId="4" xfId="0" applyFont="1" applyFill="1" applyBorder="1" applyAlignment="1" applyProtection="1">
      <alignment/>
      <protection/>
    </xf>
    <xf numFmtId="10" fontId="14" fillId="3" borderId="5" xfId="23" applyNumberFormat="1" applyFont="1" applyFill="1" applyBorder="1" applyAlignment="1" applyProtection="1">
      <alignment horizontal="center"/>
      <protection/>
    </xf>
    <xf numFmtId="0" fontId="15" fillId="5" borderId="24" xfId="0" applyFont="1" applyFill="1" applyBorder="1" applyAlignment="1" applyProtection="1">
      <alignment/>
      <protection/>
    </xf>
    <xf numFmtId="0" fontId="14" fillId="3" borderId="10" xfId="0" applyFont="1" applyFill="1" applyBorder="1" applyAlignment="1" applyProtection="1">
      <alignment/>
      <protection/>
    </xf>
    <xf numFmtId="10" fontId="14" fillId="3" borderId="11" xfId="23" applyNumberFormat="1" applyFont="1" applyFill="1" applyBorder="1" applyAlignment="1" applyProtection="1">
      <alignment horizontal="center"/>
      <protection/>
    </xf>
    <xf numFmtId="10" fontId="14" fillId="3" borderId="9" xfId="0" applyNumberFormat="1" applyFont="1" applyFill="1" applyBorder="1" applyAlignment="1" applyProtection="1">
      <alignment horizontal="center"/>
      <protection/>
    </xf>
    <xf numFmtId="0" fontId="14" fillId="3" borderId="9" xfId="0" applyFont="1" applyFill="1" applyBorder="1" applyAlignment="1" applyProtection="1">
      <alignment/>
      <protection/>
    </xf>
    <xf numFmtId="210" fontId="14" fillId="3" borderId="9" xfId="0" applyNumberFormat="1" applyFont="1" applyFill="1" applyBorder="1" applyAlignment="1" applyProtection="1">
      <alignment/>
      <protection/>
    </xf>
    <xf numFmtId="210" fontId="15" fillId="5" borderId="24" xfId="0" applyNumberFormat="1" applyFont="1" applyFill="1" applyBorder="1" applyAlignment="1" applyProtection="1">
      <alignment/>
      <protection/>
    </xf>
    <xf numFmtId="0" fontId="3" fillId="3" borderId="10" xfId="0" applyFont="1" applyFill="1" applyBorder="1" applyAlignment="1" applyProtection="1">
      <alignment horizontal="left"/>
      <protection/>
    </xf>
    <xf numFmtId="210" fontId="14" fillId="3" borderId="11" xfId="0" applyNumberFormat="1" applyFont="1" applyFill="1" applyBorder="1" applyAlignment="1" applyProtection="1">
      <alignment/>
      <protection/>
    </xf>
    <xf numFmtId="210" fontId="15" fillId="5" borderId="25" xfId="0" applyNumberFormat="1" applyFont="1" applyFill="1" applyBorder="1" applyAlignment="1" applyProtection="1">
      <alignment/>
      <protection/>
    </xf>
    <xf numFmtId="10" fontId="14" fillId="3" borderId="9" xfId="23" applyNumberFormat="1" applyFont="1" applyFill="1" applyBorder="1" applyAlignment="1" applyProtection="1">
      <alignment/>
      <protection/>
    </xf>
    <xf numFmtId="0" fontId="3" fillId="3" borderId="8" xfId="0" applyFont="1" applyFill="1" applyBorder="1" applyAlignment="1" applyProtection="1">
      <alignment horizontal="left"/>
      <protection/>
    </xf>
    <xf numFmtId="210" fontId="16" fillId="5" borderId="24" xfId="0" applyNumberFormat="1" applyFont="1" applyFill="1" applyBorder="1" applyAlignment="1" applyProtection="1">
      <alignment/>
      <protection/>
    </xf>
    <xf numFmtId="0" fontId="14" fillId="3" borderId="11" xfId="0" applyFont="1" applyFill="1" applyBorder="1" applyAlignment="1" applyProtection="1">
      <alignment/>
      <protection/>
    </xf>
    <xf numFmtId="0" fontId="15" fillId="5" borderId="25" xfId="0" applyFont="1" applyFill="1" applyBorder="1" applyAlignment="1" applyProtection="1">
      <alignment/>
      <protection/>
    </xf>
    <xf numFmtId="206" fontId="14" fillId="6" borderId="5" xfId="15" applyFont="1" applyFill="1" applyBorder="1" applyAlignment="1" applyProtection="1">
      <alignment/>
      <protection locked="0"/>
    </xf>
    <xf numFmtId="180" fontId="14" fillId="6" borderId="9" xfId="18" applyNumberFormat="1" applyFont="1" applyFill="1" applyBorder="1" applyAlignment="1" applyProtection="1">
      <alignment horizontal="center"/>
      <protection locked="0"/>
    </xf>
    <xf numFmtId="207" fontId="14" fillId="6" borderId="9" xfId="23" applyNumberFormat="1" applyFont="1" applyFill="1" applyBorder="1" applyAlignment="1" applyProtection="1">
      <alignment horizontal="center"/>
      <protection locked="0"/>
    </xf>
    <xf numFmtId="206" fontId="14" fillId="6" borderId="11" xfId="15" applyFont="1" applyFill="1" applyBorder="1" applyAlignment="1" applyProtection="1">
      <alignment/>
      <protection locked="0"/>
    </xf>
    <xf numFmtId="10" fontId="14" fillId="6" borderId="9" xfId="23" applyNumberFormat="1" applyFont="1" applyFill="1" applyBorder="1" applyAlignment="1" applyProtection="1">
      <alignment horizontal="center"/>
      <protection locked="0"/>
    </xf>
    <xf numFmtId="10" fontId="14" fillId="6" borderId="11" xfId="23" applyNumberFormat="1" applyFont="1" applyFill="1" applyBorder="1" applyAlignment="1" applyProtection="1">
      <alignment horizontal="center"/>
      <protection locked="0"/>
    </xf>
    <xf numFmtId="210" fontId="14" fillId="6" borderId="11" xfId="0" applyNumberFormat="1" applyFont="1" applyFill="1" applyBorder="1" applyAlignment="1" applyProtection="1">
      <alignment/>
      <protection locked="0"/>
    </xf>
    <xf numFmtId="10" fontId="14" fillId="6" borderId="9" xfId="23" applyNumberFormat="1" applyFont="1" applyFill="1" applyBorder="1" applyAlignment="1" applyProtection="1">
      <alignment/>
      <protection locked="0"/>
    </xf>
    <xf numFmtId="171" fontId="12" fillId="6" borderId="0" xfId="18" applyFont="1" applyFill="1" applyAlignment="1" applyProtection="1">
      <alignment horizontal="right" wrapText="1"/>
      <protection locked="0"/>
    </xf>
    <xf numFmtId="0" fontId="14" fillId="6" borderId="26" xfId="0" applyFont="1" applyFill="1" applyBorder="1" applyAlignment="1">
      <alignment/>
    </xf>
    <xf numFmtId="0" fontId="15" fillId="7" borderId="10" xfId="0" applyFont="1" applyFill="1" applyBorder="1" applyAlignment="1" applyProtection="1">
      <alignment horizontal="center"/>
      <protection/>
    </xf>
    <xf numFmtId="0" fontId="15" fillId="7" borderId="11" xfId="0" applyFont="1" applyFill="1" applyBorder="1" applyAlignment="1" applyProtection="1">
      <alignment horizontal="center"/>
      <protection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4" fillId="3" borderId="12" xfId="0" applyFont="1" applyFill="1" applyBorder="1" applyAlignment="1" applyProtection="1">
      <alignment horizontal="center"/>
      <protection/>
    </xf>
    <xf numFmtId="0" fontId="14" fillId="3" borderId="13" xfId="0" applyFont="1" applyFill="1" applyBorder="1" applyAlignment="1" applyProtection="1">
      <alignment horizontal="center"/>
      <protection/>
    </xf>
    <xf numFmtId="0" fontId="14" fillId="3" borderId="14" xfId="0" applyFont="1" applyFill="1" applyBorder="1" applyAlignment="1" applyProtection="1">
      <alignment horizontal="center"/>
      <protection/>
    </xf>
    <xf numFmtId="0" fontId="15" fillId="7" borderId="10" xfId="0" applyFont="1" applyFill="1" applyBorder="1" applyAlignment="1">
      <alignment horizontal="center"/>
    </xf>
    <xf numFmtId="0" fontId="15" fillId="7" borderId="11" xfId="0" applyFont="1" applyFill="1" applyBorder="1" applyAlignment="1">
      <alignment horizontal="center"/>
    </xf>
    <xf numFmtId="0" fontId="15" fillId="7" borderId="8" xfId="0" applyFont="1" applyFill="1" applyBorder="1" applyAlignment="1">
      <alignment horizontal="center"/>
    </xf>
    <xf numFmtId="0" fontId="15" fillId="7" borderId="9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/>
    </xf>
    <xf numFmtId="0" fontId="15" fillId="7" borderId="15" xfId="0" applyFont="1" applyFill="1" applyBorder="1" applyAlignment="1">
      <alignment horizontal="center"/>
    </xf>
    <xf numFmtId="0" fontId="15" fillId="7" borderId="8" xfId="0" applyFont="1" applyFill="1" applyBorder="1" applyAlignment="1" applyProtection="1">
      <alignment horizontal="center"/>
      <protection/>
    </xf>
    <xf numFmtId="0" fontId="15" fillId="7" borderId="9" xfId="0" applyFont="1" applyFill="1" applyBorder="1" applyAlignment="1" applyProtection="1">
      <alignment horizontal="center"/>
      <protection/>
    </xf>
    <xf numFmtId="0" fontId="11" fillId="7" borderId="0" xfId="0" applyFont="1" applyFill="1" applyAlignment="1">
      <alignment horizont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calculadora_prestamo_jose2" xfId="20"/>
    <cellStyle name="Currency" xfId="21"/>
    <cellStyle name="Currency [0]" xfId="22"/>
    <cellStyle name="Percent" xfId="23"/>
  </cellStyles>
  <dxfs count="3"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>
          <color rgb="FF000000"/>
        </left>
        <right>
          <color rgb="FF000000"/>
        </right>
        <top/>
        <bottom style="thin">
          <color rgb="FF0000FF"/>
        </bottom>
      </border>
    </dxf>
    <dxf>
      <border>
        <left style="thin">
          <color rgb="FF800080"/>
        </left>
        <right>
          <color rgb="FF000000"/>
        </right>
        <top/>
        <bottom style="thin">
          <color rgb="FF00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vi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l"/>
      <sheetName val="Gastos Mes"/>
      <sheetName val="Gastos Fijos"/>
      <sheetName val="Casa"/>
      <sheetName val="Casa 2"/>
      <sheetName val="Suministro"/>
      <sheetName val="Supuestos"/>
      <sheetName val="Muebles"/>
      <sheetName val="Cuenta Ahorro"/>
      <sheetName val="Nomina"/>
      <sheetName val="Prevision"/>
    </sheetNames>
    <sheetDataSet>
      <sheetData sheetId="3">
        <row r="13">
          <cell r="B13">
            <v>12397.448000000002</v>
          </cell>
        </row>
        <row r="14">
          <cell r="B14">
            <v>31214.896000000004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4"/>
  <sheetViews>
    <sheetView tabSelected="1" workbookViewId="0" topLeftCell="A1">
      <selection activeCell="C16" sqref="C16"/>
    </sheetView>
  </sheetViews>
  <sheetFormatPr defaultColWidth="11.421875" defaultRowHeight="12.75"/>
  <cols>
    <col min="1" max="1" width="3.57421875" style="80" customWidth="1"/>
    <col min="2" max="2" width="31.140625" style="80" bestFit="1" customWidth="1"/>
    <col min="3" max="3" width="13.28125" style="80" customWidth="1"/>
    <col min="4" max="4" width="3.28125" style="80" customWidth="1"/>
    <col min="5" max="5" width="31.140625" style="80" bestFit="1" customWidth="1"/>
    <col min="6" max="6" width="12.421875" style="80" bestFit="1" customWidth="1"/>
    <col min="7" max="7" width="3.140625" style="80" customWidth="1"/>
    <col min="8" max="8" width="16.8515625" style="94" customWidth="1"/>
    <col min="9" max="16384" width="11.421875" style="80" customWidth="1"/>
  </cols>
  <sheetData>
    <row r="1" spans="2:3" ht="12.75">
      <c r="B1" s="151" t="s">
        <v>58</v>
      </c>
      <c r="C1" s="152"/>
    </row>
    <row r="2" spans="2:8" ht="12.75">
      <c r="B2" s="84" t="s">
        <v>47</v>
      </c>
      <c r="C2" s="129">
        <v>235000</v>
      </c>
      <c r="F2" s="138"/>
      <c r="G2" s="94" t="s">
        <v>65</v>
      </c>
      <c r="H2" s="80"/>
    </row>
    <row r="3" spans="2:3" ht="12.75">
      <c r="B3" s="89" t="s">
        <v>50</v>
      </c>
      <c r="C3" s="85">
        <f>C2*0.07</f>
        <v>16450</v>
      </c>
    </row>
    <row r="4" spans="2:3" ht="12.75">
      <c r="B4" s="82" t="s">
        <v>12</v>
      </c>
      <c r="C4" s="86">
        <f>SUM(C2:C3)</f>
        <v>251450</v>
      </c>
    </row>
    <row r="5" spans="2:3" ht="12.75">
      <c r="B5" s="82"/>
      <c r="C5" s="87"/>
    </row>
    <row r="6" spans="2:3" ht="12.75">
      <c r="B6" s="82" t="s">
        <v>7</v>
      </c>
      <c r="C6" s="130">
        <v>25</v>
      </c>
    </row>
    <row r="7" spans="2:3" ht="12.75">
      <c r="B7" s="82" t="s">
        <v>9</v>
      </c>
      <c r="C7" s="131">
        <v>39234</v>
      </c>
    </row>
    <row r="8" spans="2:3" ht="12.75">
      <c r="B8" s="83"/>
      <c r="C8" s="88"/>
    </row>
    <row r="9" spans="2:3" ht="12.75">
      <c r="B9" s="83" t="s">
        <v>46</v>
      </c>
      <c r="C9" s="132">
        <v>140000</v>
      </c>
    </row>
    <row r="10" spans="2:3" ht="12.75">
      <c r="B10" s="89" t="s">
        <v>49</v>
      </c>
      <c r="C10" s="93">
        <f>C9/C4</f>
        <v>0.5567707297673494</v>
      </c>
    </row>
    <row r="11" spans="2:3" ht="12.75">
      <c r="B11" s="104"/>
      <c r="C11" s="105"/>
    </row>
    <row r="12" spans="2:8" ht="12.75">
      <c r="B12" s="141" t="s">
        <v>63</v>
      </c>
      <c r="C12" s="142"/>
      <c r="D12" s="142"/>
      <c r="E12" s="142"/>
      <c r="F12" s="142"/>
      <c r="G12" s="142"/>
      <c r="H12" s="143"/>
    </row>
    <row r="13" spans="2:8" ht="12.75">
      <c r="B13" s="149" t="s">
        <v>53</v>
      </c>
      <c r="C13" s="150"/>
      <c r="D13" s="94"/>
      <c r="E13" s="147" t="s">
        <v>54</v>
      </c>
      <c r="F13" s="148"/>
      <c r="H13" s="106" t="s">
        <v>52</v>
      </c>
    </row>
    <row r="14" spans="2:8" ht="12.75">
      <c r="B14" s="83" t="s">
        <v>6</v>
      </c>
      <c r="C14" s="133">
        <v>0.03615</v>
      </c>
      <c r="E14" s="84" t="s">
        <v>6</v>
      </c>
      <c r="F14" s="97">
        <f>C14</f>
        <v>0.03615</v>
      </c>
      <c r="H14" s="99"/>
    </row>
    <row r="15" spans="2:8" ht="12.75">
      <c r="B15" s="89" t="s">
        <v>8</v>
      </c>
      <c r="C15" s="134">
        <v>0.0075</v>
      </c>
      <c r="E15" s="89" t="s">
        <v>8</v>
      </c>
      <c r="F15" s="134">
        <v>0.0033</v>
      </c>
      <c r="H15" s="99"/>
    </row>
    <row r="16" spans="2:8" ht="12.75">
      <c r="B16" s="83" t="s">
        <v>48</v>
      </c>
      <c r="C16" s="90">
        <f>C15+C14</f>
        <v>0.04365</v>
      </c>
      <c r="E16" s="83" t="s">
        <v>48</v>
      </c>
      <c r="F16" s="90">
        <f>F15+F14</f>
        <v>0.03945</v>
      </c>
      <c r="H16" s="99"/>
    </row>
    <row r="17" spans="2:8" ht="12.75">
      <c r="B17" s="83"/>
      <c r="C17" s="88"/>
      <c r="E17" s="83"/>
      <c r="F17" s="88"/>
      <c r="H17" s="99"/>
    </row>
    <row r="18" spans="2:9" ht="12.75">
      <c r="B18" s="83" t="s">
        <v>51</v>
      </c>
      <c r="C18" s="91">
        <f>'Tabla de amortizacion construct'!E14</f>
        <v>767.4767585785081</v>
      </c>
      <c r="E18" s="83" t="s">
        <v>51</v>
      </c>
      <c r="F18" s="91">
        <f>'Tabla de amortizacion Banco 2'!E14</f>
        <v>734.7266218943367</v>
      </c>
      <c r="H18" s="100">
        <f>C18-F18</f>
        <v>32.750136684171366</v>
      </c>
      <c r="I18" s="81"/>
    </row>
    <row r="19" spans="2:9" ht="12.75">
      <c r="B19" s="95" t="s">
        <v>57</v>
      </c>
      <c r="C19" s="135"/>
      <c r="E19" s="95" t="s">
        <v>55</v>
      </c>
      <c r="F19" s="135"/>
      <c r="H19" s="102">
        <f>C19-F19</f>
        <v>0</v>
      </c>
      <c r="I19" s="81"/>
    </row>
    <row r="20" spans="2:9" ht="12.75">
      <c r="B20" s="83" t="s">
        <v>56</v>
      </c>
      <c r="C20" s="91">
        <f>C18+C19</f>
        <v>767.4767585785081</v>
      </c>
      <c r="E20" s="83" t="s">
        <v>56</v>
      </c>
      <c r="F20" s="91">
        <f>F18+F19</f>
        <v>734.7266218943367</v>
      </c>
      <c r="H20" s="100">
        <f>C20-F20</f>
        <v>32.750136684171366</v>
      </c>
      <c r="I20" s="81"/>
    </row>
    <row r="21" spans="2:9" ht="12.75">
      <c r="B21" s="83"/>
      <c r="C21" s="91"/>
      <c r="E21" s="83"/>
      <c r="F21" s="91"/>
      <c r="H21" s="100"/>
      <c r="I21" s="81"/>
    </row>
    <row r="22" spans="2:8" ht="12.75">
      <c r="B22" s="83"/>
      <c r="C22" s="88"/>
      <c r="E22" s="83"/>
      <c r="F22" s="88"/>
      <c r="H22" s="100"/>
    </row>
    <row r="23" spans="2:8" ht="12.75">
      <c r="B23" s="83" t="s">
        <v>60</v>
      </c>
      <c r="C23" s="136"/>
      <c r="E23" s="83" t="s">
        <v>60</v>
      </c>
      <c r="F23" s="136"/>
      <c r="H23" s="100"/>
    </row>
    <row r="24" spans="2:8" ht="12.75">
      <c r="B24" s="83" t="s">
        <v>61</v>
      </c>
      <c r="C24" s="91">
        <f>C23*C9</f>
        <v>0</v>
      </c>
      <c r="E24" s="83" t="s">
        <v>61</v>
      </c>
      <c r="F24" s="91">
        <f>F23*C9</f>
        <v>0</v>
      </c>
      <c r="H24" s="100">
        <f>C24-F24</f>
        <v>0</v>
      </c>
    </row>
    <row r="25" spans="2:9" ht="12.75">
      <c r="B25" s="95" t="s">
        <v>59</v>
      </c>
      <c r="C25" s="96">
        <v>0</v>
      </c>
      <c r="E25" s="95" t="s">
        <v>59</v>
      </c>
      <c r="F25" s="96">
        <f>Impuestos!B8+Impuestos!B7</f>
        <v>2450</v>
      </c>
      <c r="H25" s="102">
        <f>C25-F25</f>
        <v>-2450</v>
      </c>
      <c r="I25" s="81"/>
    </row>
    <row r="26" spans="2:9" ht="15.75">
      <c r="B26" s="82" t="s">
        <v>20</v>
      </c>
      <c r="C26" s="91">
        <f>(C20*12*C6)+C24+C25</f>
        <v>230243.02757355245</v>
      </c>
      <c r="E26" s="82" t="s">
        <v>20</v>
      </c>
      <c r="F26" s="91">
        <f>F20*12*C6+(12+F25+F24)</f>
        <v>222879.986568301</v>
      </c>
      <c r="H26" s="103">
        <f>C26-F26</f>
        <v>7363.041005251434</v>
      </c>
      <c r="I26" s="81"/>
    </row>
    <row r="27" spans="2:8" ht="12.75">
      <c r="B27" s="89"/>
      <c r="C27" s="92"/>
      <c r="E27" s="89"/>
      <c r="F27" s="92"/>
      <c r="H27" s="101"/>
    </row>
    <row r="28" spans="2:6" ht="12.75">
      <c r="B28" s="104"/>
      <c r="C28" s="104"/>
      <c r="E28" s="104"/>
      <c r="F28" s="104"/>
    </row>
    <row r="29" spans="2:8" ht="12.75">
      <c r="B29" s="144" t="s">
        <v>64</v>
      </c>
      <c r="C29" s="145"/>
      <c r="D29" s="145"/>
      <c r="E29" s="145"/>
      <c r="F29" s="145"/>
      <c r="G29" s="145"/>
      <c r="H29" s="146"/>
    </row>
    <row r="30" spans="2:8" ht="12.75">
      <c r="B30" s="153" t="s">
        <v>53</v>
      </c>
      <c r="C30" s="154"/>
      <c r="D30" s="107"/>
      <c r="E30" s="139" t="s">
        <v>54</v>
      </c>
      <c r="F30" s="140"/>
      <c r="G30" s="108"/>
      <c r="H30" s="109" t="s">
        <v>52</v>
      </c>
    </row>
    <row r="31" spans="2:8" ht="12.75">
      <c r="B31" s="110" t="s">
        <v>6</v>
      </c>
      <c r="C31" s="111">
        <f>C14</f>
        <v>0.03615</v>
      </c>
      <c r="D31" s="108"/>
      <c r="E31" s="112" t="s">
        <v>6</v>
      </c>
      <c r="F31" s="113">
        <f>C31</f>
        <v>0.03615</v>
      </c>
      <c r="G31" s="108"/>
      <c r="H31" s="114"/>
    </row>
    <row r="32" spans="2:8" ht="12.75">
      <c r="B32" s="115" t="s">
        <v>8</v>
      </c>
      <c r="C32" s="116">
        <f>C15</f>
        <v>0.0075</v>
      </c>
      <c r="D32" s="108"/>
      <c r="E32" s="115" t="s">
        <v>8</v>
      </c>
      <c r="F32" s="116">
        <f>F15</f>
        <v>0.0033</v>
      </c>
      <c r="G32" s="108"/>
      <c r="H32" s="114"/>
    </row>
    <row r="33" spans="2:8" ht="12.75">
      <c r="B33" s="110" t="s">
        <v>48</v>
      </c>
      <c r="C33" s="117">
        <f>C32+C31</f>
        <v>0.04365</v>
      </c>
      <c r="D33" s="108"/>
      <c r="E33" s="110" t="s">
        <v>48</v>
      </c>
      <c r="F33" s="117">
        <f>F32+F31</f>
        <v>0.03945</v>
      </c>
      <c r="G33" s="108"/>
      <c r="H33" s="114"/>
    </row>
    <row r="34" spans="2:8" ht="12.75">
      <c r="B34" s="110"/>
      <c r="C34" s="118"/>
      <c r="D34" s="108"/>
      <c r="E34" s="110"/>
      <c r="F34" s="118"/>
      <c r="G34" s="108"/>
      <c r="H34" s="114"/>
    </row>
    <row r="35" spans="2:8" ht="12.75">
      <c r="B35" s="110" t="s">
        <v>51</v>
      </c>
      <c r="C35" s="119">
        <f>'Tabla de amortizacion construct'!E30</f>
        <v>767.4767585785081</v>
      </c>
      <c r="D35" s="108"/>
      <c r="E35" s="110" t="s">
        <v>51</v>
      </c>
      <c r="F35" s="119">
        <f>'Tabla de amortizacion Banco 2'!E30</f>
        <v>734.7266218943367</v>
      </c>
      <c r="G35" s="108"/>
      <c r="H35" s="120">
        <f>C18-F35</f>
        <v>32.750136684171366</v>
      </c>
    </row>
    <row r="36" spans="2:8" ht="12.75">
      <c r="B36" s="121" t="s">
        <v>57</v>
      </c>
      <c r="C36" s="122">
        <f>C19</f>
        <v>0</v>
      </c>
      <c r="D36" s="108"/>
      <c r="E36" s="121" t="s">
        <v>55</v>
      </c>
      <c r="F36" s="122">
        <f>F19</f>
        <v>0</v>
      </c>
      <c r="G36" s="108"/>
      <c r="H36" s="123">
        <f>C19-F36</f>
        <v>0</v>
      </c>
    </row>
    <row r="37" spans="2:8" ht="12.75">
      <c r="B37" s="110" t="s">
        <v>56</v>
      </c>
      <c r="C37" s="119">
        <f>C35+C36</f>
        <v>767.4767585785081</v>
      </c>
      <c r="D37" s="108"/>
      <c r="E37" s="110" t="s">
        <v>56</v>
      </c>
      <c r="F37" s="119">
        <f>F35+F36</f>
        <v>734.7266218943367</v>
      </c>
      <c r="G37" s="108"/>
      <c r="H37" s="120">
        <f>C20-F37</f>
        <v>32.750136684171366</v>
      </c>
    </row>
    <row r="38" spans="2:8" ht="12.75">
      <c r="B38" s="110"/>
      <c r="C38" s="119"/>
      <c r="D38" s="108"/>
      <c r="E38" s="110"/>
      <c r="F38" s="119"/>
      <c r="G38" s="108"/>
      <c r="H38" s="120"/>
    </row>
    <row r="39" spans="2:8" ht="12.75">
      <c r="B39" s="110"/>
      <c r="C39" s="118"/>
      <c r="D39" s="108"/>
      <c r="E39" s="110" t="s">
        <v>62</v>
      </c>
      <c r="F39" s="119">
        <f>Impuestos!B7+Impuestos!B9+Impuestos!B10+Impuestos!B11</f>
        <v>1499.57</v>
      </c>
      <c r="G39" s="108"/>
      <c r="H39" s="120">
        <f>F39</f>
        <v>1499.57</v>
      </c>
    </row>
    <row r="40" spans="2:8" ht="12.75">
      <c r="B40" s="110" t="s">
        <v>60</v>
      </c>
      <c r="C40" s="124">
        <f>C23</f>
        <v>0</v>
      </c>
      <c r="D40" s="108"/>
      <c r="E40" s="110" t="s">
        <v>60</v>
      </c>
      <c r="F40" s="124">
        <v>0</v>
      </c>
      <c r="G40" s="108"/>
      <c r="H40" s="120"/>
    </row>
    <row r="41" spans="2:8" ht="12.75">
      <c r="B41" s="110" t="s">
        <v>61</v>
      </c>
      <c r="C41" s="119">
        <f>C40*C9</f>
        <v>0</v>
      </c>
      <c r="D41" s="108"/>
      <c r="E41" s="110" t="s">
        <v>61</v>
      </c>
      <c r="F41" s="119">
        <f>F40*C9</f>
        <v>0</v>
      </c>
      <c r="G41" s="108"/>
      <c r="H41" s="120">
        <f>C41-F41</f>
        <v>0</v>
      </c>
    </row>
    <row r="42" spans="2:8" ht="12.75">
      <c r="B42" s="121" t="s">
        <v>59</v>
      </c>
      <c r="C42" s="122">
        <v>0</v>
      </c>
      <c r="D42" s="108"/>
      <c r="E42" s="121" t="s">
        <v>59</v>
      </c>
      <c r="F42" s="122">
        <f>Impuestos!B24+Impuestos!B23</f>
        <v>0</v>
      </c>
      <c r="G42" s="108"/>
      <c r="H42" s="123">
        <f>C42-F42</f>
        <v>0</v>
      </c>
    </row>
    <row r="43" spans="2:8" ht="15.75">
      <c r="B43" s="125" t="s">
        <v>20</v>
      </c>
      <c r="C43" s="119">
        <f>(C37*12*C6)+C41+C42</f>
        <v>230243.02757355245</v>
      </c>
      <c r="D43" s="108"/>
      <c r="E43" s="125" t="s">
        <v>20</v>
      </c>
      <c r="F43" s="119">
        <f>(F37*12*C6)+F39+F41+F42</f>
        <v>221917.55656830102</v>
      </c>
      <c r="G43" s="108"/>
      <c r="H43" s="126">
        <f>C26-F43</f>
        <v>8325.471005251427</v>
      </c>
    </row>
    <row r="44" spans="2:8" ht="12.75">
      <c r="B44" s="115"/>
      <c r="C44" s="127"/>
      <c r="D44" s="108"/>
      <c r="E44" s="115"/>
      <c r="F44" s="127"/>
      <c r="G44" s="108"/>
      <c r="H44" s="128"/>
    </row>
  </sheetData>
  <sheetProtection sheet="1" objects="1" scenarios="1"/>
  <mergeCells count="7">
    <mergeCell ref="B1:C1"/>
    <mergeCell ref="B30:C30"/>
    <mergeCell ref="E30:F30"/>
    <mergeCell ref="B12:H12"/>
    <mergeCell ref="B29:H29"/>
    <mergeCell ref="E13:F13"/>
    <mergeCell ref="B13:C13"/>
  </mergeCells>
  <printOptions/>
  <pageMargins left="0.75" right="0.75" top="0.4" bottom="0.57" header="0" footer="0"/>
  <pageSetup fitToHeight="1" fitToWidth="1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D2" sqref="D2"/>
    </sheetView>
  </sheetViews>
  <sheetFormatPr defaultColWidth="11.421875" defaultRowHeight="12.75"/>
  <cols>
    <col min="1" max="1" width="37.7109375" style="69" customWidth="1"/>
    <col min="2" max="2" width="16.28125" style="70" bestFit="1" customWidth="1"/>
    <col min="3" max="3" width="2.7109375" style="69" customWidth="1"/>
    <col min="4" max="4" width="32.8515625" style="69" customWidth="1"/>
    <col min="5" max="5" width="18.140625" style="70" customWidth="1"/>
    <col min="6" max="6" width="10.8515625" style="70" bestFit="1" customWidth="1"/>
    <col min="7" max="7" width="11.421875" style="69" customWidth="1"/>
    <col min="8" max="8" width="11.57421875" style="69" bestFit="1" customWidth="1"/>
    <col min="9" max="16384" width="11.421875" style="69" customWidth="1"/>
  </cols>
  <sheetData>
    <row r="1" spans="1:2" ht="15">
      <c r="A1" s="69" t="s">
        <v>30</v>
      </c>
      <c r="B1" s="70">
        <f>Datos!C2</f>
        <v>235000</v>
      </c>
    </row>
    <row r="2" spans="1:2" ht="15">
      <c r="A2" s="69" t="s">
        <v>31</v>
      </c>
      <c r="B2" s="70">
        <f>Datos!C9</f>
        <v>140000</v>
      </c>
    </row>
    <row r="3" ht="15">
      <c r="H3" s="70"/>
    </row>
    <row r="4" spans="1:8" ht="15">
      <c r="A4" s="70"/>
      <c r="H4" s="70"/>
    </row>
    <row r="5" spans="1:6" ht="15">
      <c r="A5" s="155" t="s">
        <v>32</v>
      </c>
      <c r="B5" s="155"/>
      <c r="D5" s="155" t="s">
        <v>33</v>
      </c>
      <c r="E5" s="155"/>
      <c r="F5" s="69"/>
    </row>
    <row r="6" spans="1:6" ht="15">
      <c r="A6" s="69" t="s">
        <v>34</v>
      </c>
      <c r="B6" s="71">
        <v>0</v>
      </c>
      <c r="D6" s="72"/>
      <c r="E6" s="71"/>
      <c r="F6" s="69"/>
    </row>
    <row r="7" spans="1:6" ht="15">
      <c r="A7" s="72" t="s">
        <v>35</v>
      </c>
      <c r="B7" s="137">
        <v>350</v>
      </c>
      <c r="D7" s="72"/>
      <c r="E7" s="71"/>
      <c r="F7" s="73"/>
    </row>
    <row r="8" spans="1:6" ht="15">
      <c r="A8" s="72" t="s">
        <v>36</v>
      </c>
      <c r="B8" s="71">
        <f>B2*1.5*0.01</f>
        <v>2100</v>
      </c>
      <c r="D8" s="72"/>
      <c r="E8" s="71"/>
      <c r="F8" s="69"/>
    </row>
    <row r="9" spans="1:6" ht="15">
      <c r="A9" s="72" t="s">
        <v>37</v>
      </c>
      <c r="B9" s="137">
        <v>639.01</v>
      </c>
      <c r="D9" s="72" t="s">
        <v>38</v>
      </c>
      <c r="E9" s="98">
        <v>180</v>
      </c>
      <c r="F9" s="69"/>
    </row>
    <row r="10" spans="1:6" ht="15">
      <c r="A10" s="72" t="s">
        <v>39</v>
      </c>
      <c r="B10" s="137">
        <v>180</v>
      </c>
      <c r="D10" s="72" t="s">
        <v>40</v>
      </c>
      <c r="E10" s="71">
        <f>B1*0.07</f>
        <v>16450</v>
      </c>
      <c r="F10" s="69"/>
    </row>
    <row r="11" spans="1:6" ht="15">
      <c r="A11" s="72" t="s">
        <v>41</v>
      </c>
      <c r="B11" s="137">
        <v>330.56</v>
      </c>
      <c r="D11" s="72" t="s">
        <v>37</v>
      </c>
      <c r="E11" s="137">
        <v>570.91</v>
      </c>
      <c r="F11" s="69"/>
    </row>
    <row r="12" spans="1:6" ht="14.25" customHeight="1">
      <c r="A12" s="72"/>
      <c r="B12" s="71"/>
      <c r="D12" s="72" t="s">
        <v>41</v>
      </c>
      <c r="E12" s="137">
        <v>420.71</v>
      </c>
      <c r="F12" s="69"/>
    </row>
    <row r="13" spans="1:6" ht="15">
      <c r="A13" s="72"/>
      <c r="B13" s="74"/>
      <c r="D13" s="72" t="s">
        <v>42</v>
      </c>
      <c r="E13" s="74">
        <f>B1*0.01*1.5</f>
        <v>3525</v>
      </c>
      <c r="F13" s="69"/>
    </row>
    <row r="14" spans="1:6" ht="15">
      <c r="A14" s="73" t="s">
        <v>43</v>
      </c>
      <c r="B14" s="75">
        <f>SUM(B6:B13)</f>
        <v>3599.57</v>
      </c>
      <c r="D14" s="73" t="s">
        <v>44</v>
      </c>
      <c r="E14" s="75">
        <f>SUM(E9:E13)</f>
        <v>21146.62</v>
      </c>
      <c r="F14" s="69"/>
    </row>
    <row r="18" ht="15.75" thickBot="1"/>
    <row r="19" spans="4:5" ht="15.75" thickBot="1">
      <c r="D19" s="76" t="s">
        <v>45</v>
      </c>
      <c r="E19" s="77">
        <f>E14+B14</f>
        <v>24746.19</v>
      </c>
    </row>
  </sheetData>
  <sheetProtection sheet="1" objects="1" scenarios="1"/>
  <mergeCells count="2">
    <mergeCell ref="D5:E5"/>
    <mergeCell ref="A5:B5"/>
  </mergeCells>
  <printOptions/>
  <pageMargins left="0.75" right="0.75" top="1" bottom="1" header="0" footer="0"/>
  <pageSetup fitToHeight="1" fitToWidth="1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7"/>
  <sheetViews>
    <sheetView showGridLines="0" workbookViewId="0" topLeftCell="A13">
      <selection activeCell="F20" sqref="F20"/>
    </sheetView>
  </sheetViews>
  <sheetFormatPr defaultColWidth="11.421875" defaultRowHeight="12.75"/>
  <cols>
    <col min="1" max="1" width="3.421875" style="1" customWidth="1"/>
    <col min="2" max="2" width="4.7109375" style="4" customWidth="1"/>
    <col min="3" max="3" width="13.140625" style="4" customWidth="1"/>
    <col min="4" max="4" width="14.7109375" style="4" customWidth="1"/>
    <col min="5" max="5" width="13.7109375" style="4" customWidth="1"/>
    <col min="6" max="6" width="13.00390625" style="4" customWidth="1"/>
    <col min="7" max="7" width="12.8515625" style="4" customWidth="1"/>
    <col min="8" max="8" width="16.140625" style="4" customWidth="1"/>
    <col min="9" max="9" width="18.421875" style="4" customWidth="1"/>
    <col min="10" max="10" width="11.57421875" style="1" bestFit="1" customWidth="1"/>
    <col min="11" max="11" width="14.28125" style="1" customWidth="1"/>
    <col min="12" max="12" width="6.28125" style="1" customWidth="1"/>
    <col min="13" max="16384" width="9.140625" style="1" customWidth="1"/>
  </cols>
  <sheetData>
    <row r="1" spans="2:4" ht="19.5">
      <c r="B1" s="2" t="s">
        <v>0</v>
      </c>
      <c r="C1" s="3"/>
      <c r="D1" s="3"/>
    </row>
    <row r="2" spans="1:8" ht="19.5">
      <c r="A2" s="5"/>
      <c r="B2" s="6"/>
      <c r="C2" s="3"/>
      <c r="D2" s="3"/>
      <c r="H2" s="7"/>
    </row>
    <row r="3" spans="1:11" ht="12.75">
      <c r="A3" s="5"/>
      <c r="B3" s="8"/>
      <c r="C3" s="9"/>
      <c r="D3" s="10"/>
      <c r="E3" s="11" t="s">
        <v>1</v>
      </c>
      <c r="F3" s="12"/>
      <c r="H3" s="13" t="s">
        <v>2</v>
      </c>
      <c r="I3" s="14">
        <f>Datos!C9</f>
        <v>140000</v>
      </c>
      <c r="K3" s="7"/>
    </row>
    <row r="4" spans="1:9" ht="12.75">
      <c r="A4" s="5"/>
      <c r="B4" s="15"/>
      <c r="C4" s="16" t="s">
        <v>3</v>
      </c>
      <c r="E4" s="17">
        <f>I7</f>
        <v>140000</v>
      </c>
      <c r="F4" s="18"/>
      <c r="H4" s="19" t="s">
        <v>4</v>
      </c>
      <c r="I4" s="20"/>
    </row>
    <row r="5" spans="1:9" ht="12.75">
      <c r="A5" s="5"/>
      <c r="B5" s="15"/>
      <c r="C5" s="16" t="s">
        <v>5</v>
      </c>
      <c r="E5" s="21">
        <f>(I5+I6)</f>
        <v>0.04365</v>
      </c>
      <c r="F5" s="22"/>
      <c r="G5" s="23"/>
      <c r="H5" s="19" t="s">
        <v>6</v>
      </c>
      <c r="I5" s="24">
        <f>Datos!C14</f>
        <v>0.03615</v>
      </c>
    </row>
    <row r="6" spans="1:9" ht="12.75">
      <c r="A6" s="5"/>
      <c r="B6" s="15"/>
      <c r="C6" s="16" t="s">
        <v>7</v>
      </c>
      <c r="E6" s="78">
        <f>Datos!C6</f>
        <v>25</v>
      </c>
      <c r="F6" s="22"/>
      <c r="G6" s="23"/>
      <c r="H6" s="25" t="s">
        <v>8</v>
      </c>
      <c r="I6" s="26">
        <f>Datos!C15</f>
        <v>0.0075</v>
      </c>
    </row>
    <row r="7" spans="1:9" ht="12.75">
      <c r="A7" s="5"/>
      <c r="B7" s="15"/>
      <c r="C7" s="16" t="s">
        <v>9</v>
      </c>
      <c r="E7" s="79">
        <f>Datos!C7</f>
        <v>39234</v>
      </c>
      <c r="F7" s="22"/>
      <c r="G7" s="23"/>
      <c r="H7" s="27" t="s">
        <v>10</v>
      </c>
      <c r="I7" s="28">
        <f>SUM(I3:I4)</f>
        <v>140000</v>
      </c>
    </row>
    <row r="8" spans="1:9" ht="12.75">
      <c r="A8" s="5"/>
      <c r="B8" s="15"/>
      <c r="C8" s="16" t="s">
        <v>11</v>
      </c>
      <c r="E8" s="17"/>
      <c r="F8" s="22"/>
      <c r="G8" s="23"/>
      <c r="H8" s="23"/>
      <c r="I8" s="23"/>
    </row>
    <row r="9" spans="1:11" ht="12.75">
      <c r="A9" s="5"/>
      <c r="B9" s="15"/>
      <c r="C9" s="16" t="s">
        <v>12</v>
      </c>
      <c r="E9" s="17">
        <f>Loan_Amount+E8</f>
        <v>140000</v>
      </c>
      <c r="F9" s="22"/>
      <c r="G9" s="23"/>
      <c r="H9" s="29" t="s">
        <v>13</v>
      </c>
      <c r="I9" s="30"/>
      <c r="J9" s="31" t="s">
        <v>14</v>
      </c>
      <c r="K9" s="32" t="s">
        <v>15</v>
      </c>
    </row>
    <row r="10" spans="1:11" ht="12.75">
      <c r="A10" s="5"/>
      <c r="B10" s="15"/>
      <c r="C10" s="16" t="s">
        <v>16</v>
      </c>
      <c r="E10" s="33"/>
      <c r="F10" s="22"/>
      <c r="G10" s="23"/>
      <c r="H10" s="34">
        <f>I5+I6+0.0025</f>
        <v>0.046150000000000004</v>
      </c>
      <c r="I10" s="35">
        <f aca="true" t="shared" si="0" ref="I10:I18">(PMT(H10/12,Number_of_Payments,$I$3,0))*-1</f>
        <v>787.3320349596036</v>
      </c>
      <c r="J10" s="36"/>
      <c r="K10" s="37"/>
    </row>
    <row r="11" spans="1:11" ht="12.75">
      <c r="A11" s="5"/>
      <c r="B11" s="38"/>
      <c r="C11" s="39"/>
      <c r="D11" s="40"/>
      <c r="E11" s="41"/>
      <c r="F11" s="42"/>
      <c r="G11" s="23"/>
      <c r="H11" s="43">
        <f>H10+0.0025</f>
        <v>0.048650000000000006</v>
      </c>
      <c r="I11" s="44">
        <f t="shared" si="0"/>
        <v>807.4522921122784</v>
      </c>
      <c r="J11" s="45">
        <f aca="true" t="shared" si="1" ref="J11:J18">I11-$I$10</f>
        <v>20.120257152674867</v>
      </c>
      <c r="K11" s="46">
        <f>J11*12</f>
        <v>241.4430858320984</v>
      </c>
    </row>
    <row r="12" spans="1:11" ht="12.75">
      <c r="A12" s="5"/>
      <c r="B12" s="47"/>
      <c r="C12" s="16"/>
      <c r="E12" s="48"/>
      <c r="G12" s="23"/>
      <c r="H12" s="43">
        <f>H11+0.0025</f>
        <v>0.05115000000000001</v>
      </c>
      <c r="I12" s="44">
        <f t="shared" si="0"/>
        <v>827.8336751117748</v>
      </c>
      <c r="J12" s="45">
        <f t="shared" si="1"/>
        <v>40.50164015217126</v>
      </c>
      <c r="K12" s="46">
        <f aca="true" t="shared" si="2" ref="K12:K18">J12*12</f>
        <v>486.01968182605515</v>
      </c>
    </row>
    <row r="13" spans="1:11" ht="12.75">
      <c r="A13" s="5"/>
      <c r="B13" s="8"/>
      <c r="C13" s="9"/>
      <c r="D13" s="10"/>
      <c r="E13" s="10"/>
      <c r="F13" s="12"/>
      <c r="G13" s="23"/>
      <c r="H13" s="43">
        <f>H12+0.0025</f>
        <v>0.05365000000000001</v>
      </c>
      <c r="I13" s="44">
        <f t="shared" si="0"/>
        <v>848.4722024018965</v>
      </c>
      <c r="J13" s="45">
        <f t="shared" si="1"/>
        <v>61.14016744229298</v>
      </c>
      <c r="K13" s="46">
        <f t="shared" si="2"/>
        <v>733.6820093075157</v>
      </c>
    </row>
    <row r="14" spans="1:11" ht="12.75">
      <c r="A14" s="5"/>
      <c r="B14" s="15"/>
      <c r="C14" s="16" t="s">
        <v>17</v>
      </c>
      <c r="E14" s="49">
        <f>IF(Values_Entered,Monthly_Payment,"")</f>
        <v>767.4767585785081</v>
      </c>
      <c r="F14" s="18"/>
      <c r="G14" s="23"/>
      <c r="H14" s="43">
        <f>H13+0.0025</f>
        <v>0.05615000000000001</v>
      </c>
      <c r="I14" s="44">
        <f t="shared" si="0"/>
        <v>869.3637749766272</v>
      </c>
      <c r="J14" s="45">
        <f t="shared" si="1"/>
        <v>82.0317400170236</v>
      </c>
      <c r="K14" s="46">
        <f t="shared" si="2"/>
        <v>984.3808802042831</v>
      </c>
    </row>
    <row r="15" spans="1:11" ht="12.75">
      <c r="A15" s="5"/>
      <c r="B15" s="15"/>
      <c r="C15" s="16" t="s">
        <v>18</v>
      </c>
      <c r="E15" s="50">
        <f>IF(Values_Entered,Loan_Years*12,"")</f>
        <v>300</v>
      </c>
      <c r="F15" s="22"/>
      <c r="G15" s="23"/>
      <c r="H15" s="43">
        <f>H14+0.005</f>
        <v>0.06115000000000001</v>
      </c>
      <c r="I15" s="44">
        <f t="shared" si="0"/>
        <v>911.8891283047201</v>
      </c>
      <c r="J15" s="45">
        <f t="shared" si="1"/>
        <v>124.55709334511653</v>
      </c>
      <c r="K15" s="46">
        <f t="shared" si="2"/>
        <v>1494.6851201413983</v>
      </c>
    </row>
    <row r="16" spans="1:11" ht="12.75">
      <c r="A16" s="5"/>
      <c r="B16" s="15"/>
      <c r="C16" s="16" t="s">
        <v>19</v>
      </c>
      <c r="E16" s="49">
        <f>IF(Values_Entered,Total_Cost-Loan_Amount,"")</f>
        <v>133855.37157355243</v>
      </c>
      <c r="F16" s="22"/>
      <c r="G16" s="23"/>
      <c r="H16" s="43">
        <f>H15+0.005</f>
        <v>0.06615000000000001</v>
      </c>
      <c r="I16" s="44">
        <f t="shared" si="0"/>
        <v>955.3749466405816</v>
      </c>
      <c r="J16" s="45">
        <f t="shared" si="1"/>
        <v>168.04291168097802</v>
      </c>
      <c r="K16" s="46">
        <f t="shared" si="2"/>
        <v>2016.5149401717363</v>
      </c>
    </row>
    <row r="17" spans="1:11" ht="12.75">
      <c r="A17" s="5"/>
      <c r="B17" s="15"/>
      <c r="C17" s="16" t="s">
        <v>20</v>
      </c>
      <c r="E17" s="49">
        <f>IF(Values_Entered,Monthly_Payment*Number_of_Payments,"")+E8+'[1]Casa'!B13+'[1]Casa'!B14</f>
        <v>273855.37157355243</v>
      </c>
      <c r="F17" s="22"/>
      <c r="H17" s="43">
        <f>H16+0.005</f>
        <v>0.07115000000000002</v>
      </c>
      <c r="I17" s="44">
        <f t="shared" si="0"/>
        <v>999.7851560115336</v>
      </c>
      <c r="J17" s="45">
        <f t="shared" si="1"/>
        <v>212.45312105193</v>
      </c>
      <c r="K17" s="46">
        <f t="shared" si="2"/>
        <v>2549.43745262316</v>
      </c>
    </row>
    <row r="18" spans="1:11" ht="12.75">
      <c r="A18" s="5"/>
      <c r="B18" s="38"/>
      <c r="C18" s="39"/>
      <c r="D18" s="40"/>
      <c r="E18" s="41"/>
      <c r="F18" s="42"/>
      <c r="H18" s="51">
        <f>H17+0.005</f>
        <v>0.07615000000000002</v>
      </c>
      <c r="I18" s="52">
        <f t="shared" si="0"/>
        <v>1045.0826895403693</v>
      </c>
      <c r="J18" s="53">
        <f t="shared" si="1"/>
        <v>257.75065458076574</v>
      </c>
      <c r="K18" s="54">
        <f t="shared" si="2"/>
        <v>3093.007854969189</v>
      </c>
    </row>
    <row r="19" spans="3:11" ht="12.75">
      <c r="C19" s="16"/>
      <c r="E19" s="48"/>
      <c r="J19" s="55"/>
      <c r="K19" s="55"/>
    </row>
    <row r="20" spans="2:11" s="56" customFormat="1" ht="29.25" customHeight="1">
      <c r="B20" s="57" t="s">
        <v>21</v>
      </c>
      <c r="C20" s="58" t="s">
        <v>22</v>
      </c>
      <c r="D20" s="59" t="s">
        <v>23</v>
      </c>
      <c r="E20" s="59" t="s">
        <v>24</v>
      </c>
      <c r="F20" s="59" t="s">
        <v>25</v>
      </c>
      <c r="G20" s="59" t="s">
        <v>26</v>
      </c>
      <c r="H20" s="59" t="s">
        <v>27</v>
      </c>
      <c r="I20" s="59" t="s">
        <v>28</v>
      </c>
      <c r="J20" s="60" t="s">
        <v>29</v>
      </c>
      <c r="K20" s="61"/>
    </row>
    <row r="21" spans="2:11" s="56" customFormat="1" ht="12.75">
      <c r="B21" s="62">
        <f>IF(Loan_Not_Paid*Values_Entered,Payment_Number,"")</f>
        <v>1</v>
      </c>
      <c r="C21" s="63">
        <f aca="true" t="shared" si="3" ref="C21:C84">IF(Loan_Not_Paid*Values_Entered,Payment_Date,"")</f>
        <v>39264</v>
      </c>
      <c r="D21" s="64">
        <f aca="true" t="shared" si="4" ref="D21:D84">IF(Loan_Not_Paid*Values_Entered,Beginning_Balance,"")</f>
        <v>140000</v>
      </c>
      <c r="E21" s="64">
        <f aca="true" t="shared" si="5" ref="E21:E84">IF(Loan_Not_Paid*Values_Entered,Monthly_Payment,"")</f>
        <v>767.4767585785081</v>
      </c>
      <c r="F21" s="64">
        <f aca="true" t="shared" si="6" ref="F21:F84">IF(Loan_Not_Paid*Values_Entered,Principal,"")</f>
        <v>258.2267585785081</v>
      </c>
      <c r="G21" s="64">
        <f aca="true" t="shared" si="7" ref="G21:G84">IF(Loan_Not_Paid*Values_Entered,Interest,"")</f>
        <v>509.25</v>
      </c>
      <c r="H21" s="64">
        <f aca="true" t="shared" si="8" ref="H21:H84">IF(Loan_Not_Paid*Values_Entered,Ending_Balance,"")</f>
        <v>139741.7732414215</v>
      </c>
      <c r="I21" s="64"/>
      <c r="J21" s="64"/>
      <c r="K21" s="61"/>
    </row>
    <row r="22" spans="2:11" s="56" customFormat="1" ht="12.75">
      <c r="B22" s="62">
        <f aca="true" t="shared" si="9" ref="B22:B85">IF(Loan_Not_Paid*Values_Entered,Payment_Number,"")</f>
        <v>2</v>
      </c>
      <c r="C22" s="63">
        <f t="shared" si="3"/>
        <v>39295</v>
      </c>
      <c r="D22" s="64">
        <f t="shared" si="4"/>
        <v>139741.7732414215</v>
      </c>
      <c r="E22" s="64">
        <f t="shared" si="5"/>
        <v>767.4767585785081</v>
      </c>
      <c r="F22" s="64">
        <f t="shared" si="6"/>
        <v>259.1660584128374</v>
      </c>
      <c r="G22" s="64">
        <f t="shared" si="7"/>
        <v>508.3107001656707</v>
      </c>
      <c r="H22" s="64">
        <f t="shared" si="8"/>
        <v>139482.60718300866</v>
      </c>
      <c r="I22" s="64"/>
      <c r="J22" s="64"/>
      <c r="K22" s="61"/>
    </row>
    <row r="23" spans="2:11" s="56" customFormat="1" ht="12.75">
      <c r="B23" s="62">
        <f t="shared" si="9"/>
        <v>3</v>
      </c>
      <c r="C23" s="63">
        <f t="shared" si="3"/>
        <v>39326</v>
      </c>
      <c r="D23" s="64">
        <f t="shared" si="4"/>
        <v>139482.60718300866</v>
      </c>
      <c r="E23" s="64">
        <f t="shared" si="5"/>
        <v>767.4767585785081</v>
      </c>
      <c r="F23" s="64">
        <f t="shared" si="6"/>
        <v>260.1087749503141</v>
      </c>
      <c r="G23" s="64">
        <f t="shared" si="7"/>
        <v>507.367983628194</v>
      </c>
      <c r="H23" s="64">
        <f t="shared" si="8"/>
        <v>139222.49840805834</v>
      </c>
      <c r="I23" s="64"/>
      <c r="J23" s="64"/>
      <c r="K23" s="61"/>
    </row>
    <row r="24" spans="2:11" s="56" customFormat="1" ht="12.75">
      <c r="B24" s="62">
        <f t="shared" si="9"/>
        <v>4</v>
      </c>
      <c r="C24" s="63">
        <f t="shared" si="3"/>
        <v>39356</v>
      </c>
      <c r="D24" s="64">
        <f t="shared" si="4"/>
        <v>139222.49840805834</v>
      </c>
      <c r="E24" s="64">
        <f t="shared" si="5"/>
        <v>767.4767585785081</v>
      </c>
      <c r="F24" s="64">
        <f t="shared" si="6"/>
        <v>261.0549206191959</v>
      </c>
      <c r="G24" s="64">
        <f t="shared" si="7"/>
        <v>506.4218379593122</v>
      </c>
      <c r="H24" s="64">
        <f t="shared" si="8"/>
        <v>138961.44348743916</v>
      </c>
      <c r="I24" s="64"/>
      <c r="J24" s="64"/>
      <c r="K24" s="61"/>
    </row>
    <row r="25" spans="2:11" s="56" customFormat="1" ht="12.75">
      <c r="B25" s="62">
        <f t="shared" si="9"/>
        <v>5</v>
      </c>
      <c r="C25" s="63">
        <f t="shared" si="3"/>
        <v>39387</v>
      </c>
      <c r="D25" s="64">
        <f t="shared" si="4"/>
        <v>138961.44348743916</v>
      </c>
      <c r="E25" s="64">
        <f t="shared" si="5"/>
        <v>767.4767585785081</v>
      </c>
      <c r="F25" s="64">
        <f t="shared" si="6"/>
        <v>262.00450789294814</v>
      </c>
      <c r="G25" s="64">
        <f t="shared" si="7"/>
        <v>505.47225068555997</v>
      </c>
      <c r="H25" s="64">
        <f t="shared" si="8"/>
        <v>138699.43897954622</v>
      </c>
      <c r="I25" s="64"/>
      <c r="J25" s="64"/>
      <c r="K25" s="61"/>
    </row>
    <row r="26" spans="2:11" s="56" customFormat="1" ht="12.75">
      <c r="B26" s="62">
        <f t="shared" si="9"/>
        <v>6</v>
      </c>
      <c r="C26" s="63">
        <f t="shared" si="3"/>
        <v>39417</v>
      </c>
      <c r="D26" s="64">
        <f t="shared" si="4"/>
        <v>138699.43897954622</v>
      </c>
      <c r="E26" s="64">
        <f t="shared" si="5"/>
        <v>767.4767585785081</v>
      </c>
      <c r="F26" s="64">
        <f t="shared" si="6"/>
        <v>262.95754929040874</v>
      </c>
      <c r="G26" s="64">
        <f t="shared" si="7"/>
        <v>504.5192092880994</v>
      </c>
      <c r="H26" s="64">
        <f t="shared" si="8"/>
        <v>138436.4814302558</v>
      </c>
      <c r="I26" s="64"/>
      <c r="J26" s="64"/>
      <c r="K26" s="61"/>
    </row>
    <row r="27" spans="2:11" ht="12.75">
      <c r="B27" s="62">
        <f t="shared" si="9"/>
        <v>7</v>
      </c>
      <c r="C27" s="63">
        <f t="shared" si="3"/>
        <v>39448</v>
      </c>
      <c r="D27" s="64">
        <f t="shared" si="4"/>
        <v>138436.4814302558</v>
      </c>
      <c r="E27" s="64">
        <f t="shared" si="5"/>
        <v>767.4767585785081</v>
      </c>
      <c r="F27" s="64">
        <f t="shared" si="6"/>
        <v>263.9140573759526</v>
      </c>
      <c r="G27" s="64">
        <f t="shared" si="7"/>
        <v>503.5627012025555</v>
      </c>
      <c r="H27" s="64">
        <f t="shared" si="8"/>
        <v>138172.56737287983</v>
      </c>
      <c r="I27" s="64"/>
      <c r="J27" s="64"/>
      <c r="K27" s="55"/>
    </row>
    <row r="28" spans="2:11" ht="12.75">
      <c r="B28" s="62">
        <f t="shared" si="9"/>
        <v>8</v>
      </c>
      <c r="C28" s="63">
        <f t="shared" si="3"/>
        <v>39479</v>
      </c>
      <c r="D28" s="64">
        <f t="shared" si="4"/>
        <v>138172.56737287983</v>
      </c>
      <c r="E28" s="64">
        <f t="shared" si="5"/>
        <v>767.4767585785081</v>
      </c>
      <c r="F28" s="64">
        <f t="shared" si="6"/>
        <v>264.8740447596577</v>
      </c>
      <c r="G28" s="64">
        <f t="shared" si="7"/>
        <v>502.6027138188504</v>
      </c>
      <c r="H28" s="64">
        <f t="shared" si="8"/>
        <v>137907.6933281202</v>
      </c>
      <c r="I28" s="64"/>
      <c r="J28" s="64"/>
      <c r="K28" s="55"/>
    </row>
    <row r="29" spans="2:11" ht="12.75">
      <c r="B29" s="62">
        <f t="shared" si="9"/>
        <v>9</v>
      </c>
      <c r="C29" s="63">
        <f t="shared" si="3"/>
        <v>39508</v>
      </c>
      <c r="D29" s="64">
        <f t="shared" si="4"/>
        <v>137907.6933281202</v>
      </c>
      <c r="E29" s="64">
        <f t="shared" si="5"/>
        <v>767.4767585785081</v>
      </c>
      <c r="F29" s="64">
        <f t="shared" si="6"/>
        <v>265.8375240974709</v>
      </c>
      <c r="G29" s="64">
        <f t="shared" si="7"/>
        <v>501.6392344810372</v>
      </c>
      <c r="H29" s="64">
        <f t="shared" si="8"/>
        <v>137641.85580402275</v>
      </c>
      <c r="I29" s="64"/>
      <c r="J29" s="64"/>
      <c r="K29" s="55"/>
    </row>
    <row r="30" spans="2:11" ht="12.75">
      <c r="B30" s="62">
        <f t="shared" si="9"/>
        <v>10</v>
      </c>
      <c r="C30" s="63">
        <f t="shared" si="3"/>
        <v>39539</v>
      </c>
      <c r="D30" s="64">
        <f t="shared" si="4"/>
        <v>137641.85580402275</v>
      </c>
      <c r="E30" s="64">
        <f t="shared" si="5"/>
        <v>767.4767585785081</v>
      </c>
      <c r="F30" s="64">
        <f t="shared" si="6"/>
        <v>266.80450809137534</v>
      </c>
      <c r="G30" s="64">
        <f t="shared" si="7"/>
        <v>500.67225048713277</v>
      </c>
      <c r="H30" s="64">
        <f t="shared" si="8"/>
        <v>137375.05129593136</v>
      </c>
      <c r="I30" s="64"/>
      <c r="J30" s="64"/>
      <c r="K30" s="55"/>
    </row>
    <row r="31" spans="2:11" ht="12.75">
      <c r="B31" s="62">
        <f t="shared" si="9"/>
        <v>11</v>
      </c>
      <c r="C31" s="63">
        <f t="shared" si="3"/>
        <v>39569</v>
      </c>
      <c r="D31" s="64">
        <f t="shared" si="4"/>
        <v>137375.05129593136</v>
      </c>
      <c r="E31" s="64">
        <f t="shared" si="5"/>
        <v>767.4767585785081</v>
      </c>
      <c r="F31" s="64">
        <f t="shared" si="6"/>
        <v>267.77500948955776</v>
      </c>
      <c r="G31" s="64">
        <f t="shared" si="7"/>
        <v>499.70174908895035</v>
      </c>
      <c r="H31" s="64">
        <f t="shared" si="8"/>
        <v>137107.2762864418</v>
      </c>
      <c r="I31" s="64"/>
      <c r="J31" s="64"/>
      <c r="K31" s="55"/>
    </row>
    <row r="32" spans="2:11" ht="12.75">
      <c r="B32" s="65">
        <f t="shared" si="9"/>
        <v>12</v>
      </c>
      <c r="C32" s="66">
        <f t="shared" si="3"/>
        <v>39600</v>
      </c>
      <c r="D32" s="67">
        <f t="shared" si="4"/>
        <v>137107.2762864418</v>
      </c>
      <c r="E32" s="67">
        <f t="shared" si="5"/>
        <v>767.4767585785081</v>
      </c>
      <c r="F32" s="67">
        <f t="shared" si="6"/>
        <v>268.749041086576</v>
      </c>
      <c r="G32" s="67">
        <f t="shared" si="7"/>
        <v>498.7277174919321</v>
      </c>
      <c r="H32" s="67">
        <f t="shared" si="8"/>
        <v>136838.52724535525</v>
      </c>
      <c r="I32" s="67">
        <f>SUM(F21:F32)</f>
        <v>3161.472754644803</v>
      </c>
      <c r="J32" s="67">
        <f>SUM(G21:G32)</f>
        <v>6048.248348297295</v>
      </c>
      <c r="K32" s="68"/>
    </row>
    <row r="33" spans="2:11" ht="12.75">
      <c r="B33" s="62">
        <f t="shared" si="9"/>
        <v>13</v>
      </c>
      <c r="C33" s="63">
        <f t="shared" si="3"/>
        <v>39630</v>
      </c>
      <c r="D33" s="64">
        <f t="shared" si="4"/>
        <v>136838.52724535525</v>
      </c>
      <c r="E33" s="64">
        <f t="shared" si="5"/>
        <v>767.4767585785081</v>
      </c>
      <c r="F33" s="64">
        <f t="shared" si="6"/>
        <v>269.72661572352837</v>
      </c>
      <c r="G33" s="64">
        <f t="shared" si="7"/>
        <v>497.75014285497974</v>
      </c>
      <c r="H33" s="64">
        <f t="shared" si="8"/>
        <v>136568.8006296317</v>
      </c>
      <c r="I33" s="64"/>
      <c r="J33" s="64"/>
      <c r="K33" s="61"/>
    </row>
    <row r="34" spans="2:11" ht="12.75">
      <c r="B34" s="62">
        <f t="shared" si="9"/>
        <v>14</v>
      </c>
      <c r="C34" s="63">
        <f t="shared" si="3"/>
        <v>39661</v>
      </c>
      <c r="D34" s="64">
        <f t="shared" si="4"/>
        <v>136568.8006296317</v>
      </c>
      <c r="E34" s="64">
        <f t="shared" si="5"/>
        <v>767.4767585785081</v>
      </c>
      <c r="F34" s="64">
        <f t="shared" si="6"/>
        <v>270.7077462882228</v>
      </c>
      <c r="G34" s="64">
        <f t="shared" si="7"/>
        <v>496.76901229028533</v>
      </c>
      <c r="H34" s="64">
        <f t="shared" si="8"/>
        <v>136298.0928833435</v>
      </c>
      <c r="I34" s="64"/>
      <c r="J34" s="64"/>
      <c r="K34" s="61"/>
    </row>
    <row r="35" spans="2:11" ht="12.75">
      <c r="B35" s="62">
        <f t="shared" si="9"/>
        <v>15</v>
      </c>
      <c r="C35" s="63">
        <f t="shared" si="3"/>
        <v>39692</v>
      </c>
      <c r="D35" s="64">
        <f t="shared" si="4"/>
        <v>136298.0928833435</v>
      </c>
      <c r="E35" s="64">
        <f t="shared" si="5"/>
        <v>767.4767585785081</v>
      </c>
      <c r="F35" s="64">
        <f t="shared" si="6"/>
        <v>271.69244571534614</v>
      </c>
      <c r="G35" s="64">
        <f t="shared" si="7"/>
        <v>495.784312863162</v>
      </c>
      <c r="H35" s="64">
        <f t="shared" si="8"/>
        <v>136026.40043762812</v>
      </c>
      <c r="I35" s="64"/>
      <c r="J35" s="64"/>
      <c r="K35" s="61"/>
    </row>
    <row r="36" spans="2:11" ht="12.75">
      <c r="B36" s="62">
        <f t="shared" si="9"/>
        <v>16</v>
      </c>
      <c r="C36" s="63">
        <f t="shared" si="3"/>
        <v>39722</v>
      </c>
      <c r="D36" s="64">
        <f t="shared" si="4"/>
        <v>136026.40043762812</v>
      </c>
      <c r="E36" s="64">
        <f t="shared" si="5"/>
        <v>767.4767585785081</v>
      </c>
      <c r="F36" s="64">
        <f t="shared" si="6"/>
        <v>272.6807269866358</v>
      </c>
      <c r="G36" s="64">
        <f t="shared" si="7"/>
        <v>494.7960315918723</v>
      </c>
      <c r="H36" s="64">
        <f t="shared" si="8"/>
        <v>135753.7197106415</v>
      </c>
      <c r="I36" s="64"/>
      <c r="J36" s="64"/>
      <c r="K36" s="61"/>
    </row>
    <row r="37" spans="2:11" ht="12.75">
      <c r="B37" s="62">
        <f t="shared" si="9"/>
        <v>17</v>
      </c>
      <c r="C37" s="63">
        <f t="shared" si="3"/>
        <v>39753</v>
      </c>
      <c r="D37" s="64">
        <f t="shared" si="4"/>
        <v>135753.7197106415</v>
      </c>
      <c r="E37" s="64">
        <f t="shared" si="5"/>
        <v>767.4767585785081</v>
      </c>
      <c r="F37" s="64">
        <f t="shared" si="6"/>
        <v>273.6726031310496</v>
      </c>
      <c r="G37" s="64">
        <f t="shared" si="7"/>
        <v>493.8041554474585</v>
      </c>
      <c r="H37" s="64">
        <f t="shared" si="8"/>
        <v>135480.04710751044</v>
      </c>
      <c r="I37" s="64"/>
      <c r="J37" s="64"/>
      <c r="K37" s="61"/>
    </row>
    <row r="38" spans="2:11" ht="12.75">
      <c r="B38" s="62">
        <f t="shared" si="9"/>
        <v>18</v>
      </c>
      <c r="C38" s="63">
        <f t="shared" si="3"/>
        <v>39783</v>
      </c>
      <c r="D38" s="64">
        <f t="shared" si="4"/>
        <v>135480.04710751044</v>
      </c>
      <c r="E38" s="64">
        <f t="shared" si="5"/>
        <v>767.4767585785081</v>
      </c>
      <c r="F38" s="64">
        <f t="shared" si="6"/>
        <v>274.66808722493886</v>
      </c>
      <c r="G38" s="64">
        <f t="shared" si="7"/>
        <v>492.80867135356925</v>
      </c>
      <c r="H38" s="64">
        <f t="shared" si="8"/>
        <v>135205.37902028553</v>
      </c>
      <c r="I38" s="64"/>
      <c r="J38" s="64"/>
      <c r="K38" s="61"/>
    </row>
    <row r="39" spans="2:11" ht="12.75">
      <c r="B39" s="62">
        <f t="shared" si="9"/>
        <v>19</v>
      </c>
      <c r="C39" s="63">
        <f t="shared" si="3"/>
        <v>39814</v>
      </c>
      <c r="D39" s="64">
        <f t="shared" si="4"/>
        <v>135205.37902028553</v>
      </c>
      <c r="E39" s="64">
        <f t="shared" si="5"/>
        <v>767.4767585785081</v>
      </c>
      <c r="F39" s="64">
        <f t="shared" si="6"/>
        <v>275.6671923922195</v>
      </c>
      <c r="G39" s="64">
        <f t="shared" si="7"/>
        <v>491.80956618628863</v>
      </c>
      <c r="H39" s="64">
        <f t="shared" si="8"/>
        <v>134929.7118278933</v>
      </c>
      <c r="I39" s="64"/>
      <c r="J39" s="64"/>
      <c r="K39" s="55"/>
    </row>
    <row r="40" spans="2:11" ht="12.75">
      <c r="B40" s="62">
        <f t="shared" si="9"/>
        <v>20</v>
      </c>
      <c r="C40" s="63">
        <f t="shared" si="3"/>
        <v>39845</v>
      </c>
      <c r="D40" s="64">
        <f t="shared" si="4"/>
        <v>134929.7118278933</v>
      </c>
      <c r="E40" s="64">
        <f t="shared" si="5"/>
        <v>767.4767585785081</v>
      </c>
      <c r="F40" s="64">
        <f t="shared" si="6"/>
        <v>276.6699318045462</v>
      </c>
      <c r="G40" s="64">
        <f t="shared" si="7"/>
        <v>490.8068267739619</v>
      </c>
      <c r="H40" s="64">
        <f t="shared" si="8"/>
        <v>134653.04189608878</v>
      </c>
      <c r="I40" s="64"/>
      <c r="J40" s="64"/>
      <c r="K40" s="55"/>
    </row>
    <row r="41" spans="2:11" ht="12.75">
      <c r="B41" s="62">
        <f t="shared" si="9"/>
        <v>21</v>
      </c>
      <c r="C41" s="63">
        <f t="shared" si="3"/>
        <v>39873</v>
      </c>
      <c r="D41" s="64">
        <f t="shared" si="4"/>
        <v>134653.04189608878</v>
      </c>
      <c r="E41" s="64">
        <f t="shared" si="5"/>
        <v>767.4767585785081</v>
      </c>
      <c r="F41" s="64">
        <f t="shared" si="6"/>
        <v>277.67631868148516</v>
      </c>
      <c r="G41" s="64">
        <f t="shared" si="7"/>
        <v>489.80043989702295</v>
      </c>
      <c r="H41" s="64">
        <f t="shared" si="8"/>
        <v>134375.3655774073</v>
      </c>
      <c r="I41" s="64"/>
      <c r="J41" s="64"/>
      <c r="K41" s="55"/>
    </row>
    <row r="42" spans="2:11" ht="12.75">
      <c r="B42" s="62">
        <f t="shared" si="9"/>
        <v>22</v>
      </c>
      <c r="C42" s="63">
        <f t="shared" si="3"/>
        <v>39904</v>
      </c>
      <c r="D42" s="64">
        <f t="shared" si="4"/>
        <v>134375.3655774073</v>
      </c>
      <c r="E42" s="64">
        <f t="shared" si="5"/>
        <v>767.4767585785081</v>
      </c>
      <c r="F42" s="64">
        <f t="shared" si="6"/>
        <v>278.6863662906891</v>
      </c>
      <c r="G42" s="64">
        <f t="shared" si="7"/>
        <v>488.79039228781903</v>
      </c>
      <c r="H42" s="64">
        <f t="shared" si="8"/>
        <v>134096.6792111166</v>
      </c>
      <c r="I42" s="64"/>
      <c r="J42" s="64"/>
      <c r="K42" s="55"/>
    </row>
    <row r="43" spans="2:11" ht="12.75">
      <c r="B43" s="62">
        <f t="shared" si="9"/>
        <v>23</v>
      </c>
      <c r="C43" s="63">
        <f t="shared" si="3"/>
        <v>39934</v>
      </c>
      <c r="D43" s="64">
        <f t="shared" si="4"/>
        <v>134096.6792111166</v>
      </c>
      <c r="E43" s="64">
        <f t="shared" si="5"/>
        <v>767.4767585785081</v>
      </c>
      <c r="F43" s="64">
        <f t="shared" si="6"/>
        <v>279.7000879480715</v>
      </c>
      <c r="G43" s="64">
        <f t="shared" si="7"/>
        <v>487.7766706304366</v>
      </c>
      <c r="H43" s="64">
        <f t="shared" si="8"/>
        <v>133816.97912316854</v>
      </c>
      <c r="I43" s="64"/>
      <c r="J43" s="64"/>
      <c r="K43" s="55"/>
    </row>
    <row r="44" spans="2:11" ht="12.75">
      <c r="B44" s="65">
        <f t="shared" si="9"/>
        <v>24</v>
      </c>
      <c r="C44" s="66">
        <f t="shared" si="3"/>
        <v>39965</v>
      </c>
      <c r="D44" s="67">
        <f t="shared" si="4"/>
        <v>133816.97912316854</v>
      </c>
      <c r="E44" s="67">
        <f t="shared" si="5"/>
        <v>767.4767585785081</v>
      </c>
      <c r="F44" s="67">
        <f t="shared" si="6"/>
        <v>280.71749701798257</v>
      </c>
      <c r="G44" s="67">
        <f t="shared" si="7"/>
        <v>486.75926156052554</v>
      </c>
      <c r="H44" s="67">
        <f t="shared" si="8"/>
        <v>133536.26162615058</v>
      </c>
      <c r="I44" s="67">
        <f>SUM(F33:F44)</f>
        <v>3302.265619204715</v>
      </c>
      <c r="J44" s="67">
        <f>SUM(G33:G44)</f>
        <v>5907.455483737382</v>
      </c>
      <c r="K44" s="68"/>
    </row>
    <row r="45" spans="2:11" ht="12.75">
      <c r="B45" s="62">
        <f t="shared" si="9"/>
        <v>25</v>
      </c>
      <c r="C45" s="63">
        <f t="shared" si="3"/>
        <v>39995</v>
      </c>
      <c r="D45" s="64">
        <f t="shared" si="4"/>
        <v>133536.26162615058</v>
      </c>
      <c r="E45" s="64">
        <f t="shared" si="5"/>
        <v>767.4767585785081</v>
      </c>
      <c r="F45" s="64">
        <f t="shared" si="6"/>
        <v>281.73860691338535</v>
      </c>
      <c r="G45" s="64">
        <f t="shared" si="7"/>
        <v>485.73815166512276</v>
      </c>
      <c r="H45" s="64">
        <f t="shared" si="8"/>
        <v>133254.52301923718</v>
      </c>
      <c r="I45" s="64"/>
      <c r="J45" s="64"/>
      <c r="K45" s="61"/>
    </row>
    <row r="46" spans="2:11" ht="12.75">
      <c r="B46" s="62">
        <f t="shared" si="9"/>
        <v>26</v>
      </c>
      <c r="C46" s="63">
        <f t="shared" si="3"/>
        <v>40026</v>
      </c>
      <c r="D46" s="64">
        <f t="shared" si="4"/>
        <v>133254.52301923718</v>
      </c>
      <c r="E46" s="64">
        <f t="shared" si="5"/>
        <v>767.4767585785081</v>
      </c>
      <c r="F46" s="64">
        <f t="shared" si="6"/>
        <v>282.76343109603283</v>
      </c>
      <c r="G46" s="64">
        <f t="shared" si="7"/>
        <v>484.7133274824753</v>
      </c>
      <c r="H46" s="64">
        <f t="shared" si="8"/>
        <v>132971.75958814114</v>
      </c>
      <c r="I46" s="64"/>
      <c r="J46" s="64"/>
      <c r="K46" s="61"/>
    </row>
    <row r="47" spans="2:11" ht="12.75">
      <c r="B47" s="62">
        <f t="shared" si="9"/>
        <v>27</v>
      </c>
      <c r="C47" s="63">
        <f t="shared" si="3"/>
        <v>40057</v>
      </c>
      <c r="D47" s="64">
        <f t="shared" si="4"/>
        <v>132971.75958814114</v>
      </c>
      <c r="E47" s="64">
        <f t="shared" si="5"/>
        <v>767.4767585785081</v>
      </c>
      <c r="F47" s="64">
        <f t="shared" si="6"/>
        <v>283.7919830766447</v>
      </c>
      <c r="G47" s="64">
        <f t="shared" si="7"/>
        <v>483.6847755018634</v>
      </c>
      <c r="H47" s="64">
        <f t="shared" si="8"/>
        <v>132687.96760506448</v>
      </c>
      <c r="I47" s="64"/>
      <c r="J47" s="64"/>
      <c r="K47" s="61"/>
    </row>
    <row r="48" spans="2:11" ht="12.75">
      <c r="B48" s="62">
        <f t="shared" si="9"/>
        <v>28</v>
      </c>
      <c r="C48" s="63">
        <f t="shared" si="3"/>
        <v>40087</v>
      </c>
      <c r="D48" s="64">
        <f t="shared" si="4"/>
        <v>132687.96760506448</v>
      </c>
      <c r="E48" s="64">
        <f t="shared" si="5"/>
        <v>767.4767585785081</v>
      </c>
      <c r="F48" s="64">
        <f t="shared" si="6"/>
        <v>284.82427641508605</v>
      </c>
      <c r="G48" s="64">
        <f t="shared" si="7"/>
        <v>482.65248216342206</v>
      </c>
      <c r="H48" s="64">
        <f t="shared" si="8"/>
        <v>132403.14332864943</v>
      </c>
      <c r="I48" s="64"/>
      <c r="J48" s="64"/>
      <c r="K48" s="61"/>
    </row>
    <row r="49" spans="2:11" ht="12.75">
      <c r="B49" s="62">
        <f t="shared" si="9"/>
        <v>29</v>
      </c>
      <c r="C49" s="63">
        <f t="shared" si="3"/>
        <v>40118</v>
      </c>
      <c r="D49" s="64">
        <f t="shared" si="4"/>
        <v>132403.14332864943</v>
      </c>
      <c r="E49" s="64">
        <f t="shared" si="5"/>
        <v>767.4767585785081</v>
      </c>
      <c r="F49" s="64">
        <f t="shared" si="6"/>
        <v>285.8603247205458</v>
      </c>
      <c r="G49" s="64">
        <f t="shared" si="7"/>
        <v>481.6164338579623</v>
      </c>
      <c r="H49" s="64">
        <f t="shared" si="8"/>
        <v>132117.28300392887</v>
      </c>
      <c r="I49" s="64"/>
      <c r="J49" s="64"/>
      <c r="K49" s="61"/>
    </row>
    <row r="50" spans="2:11" ht="12.75">
      <c r="B50" s="62">
        <f t="shared" si="9"/>
        <v>30</v>
      </c>
      <c r="C50" s="63">
        <f t="shared" si="3"/>
        <v>40148</v>
      </c>
      <c r="D50" s="64">
        <f t="shared" si="4"/>
        <v>132117.28300392887</v>
      </c>
      <c r="E50" s="64">
        <f t="shared" si="5"/>
        <v>767.4767585785081</v>
      </c>
      <c r="F50" s="64">
        <f t="shared" si="6"/>
        <v>286.90014165171686</v>
      </c>
      <c r="G50" s="64">
        <f t="shared" si="7"/>
        <v>480.57661692679125</v>
      </c>
      <c r="H50" s="64">
        <f t="shared" si="8"/>
        <v>131830.38286227715</v>
      </c>
      <c r="I50" s="64"/>
      <c r="J50" s="64"/>
      <c r="K50" s="61"/>
    </row>
    <row r="51" spans="2:11" ht="12.75">
      <c r="B51" s="62">
        <f t="shared" si="9"/>
        <v>31</v>
      </c>
      <c r="C51" s="63">
        <f t="shared" si="3"/>
        <v>40179</v>
      </c>
      <c r="D51" s="64">
        <f t="shared" si="4"/>
        <v>131830.38286227715</v>
      </c>
      <c r="E51" s="64">
        <f t="shared" si="5"/>
        <v>767.4767585785081</v>
      </c>
      <c r="F51" s="64">
        <f t="shared" si="6"/>
        <v>287.94374091697495</v>
      </c>
      <c r="G51" s="64">
        <f t="shared" si="7"/>
        <v>479.53301766153317</v>
      </c>
      <c r="H51" s="64">
        <f t="shared" si="8"/>
        <v>131542.4391213602</v>
      </c>
      <c r="I51" s="64"/>
      <c r="J51" s="64"/>
      <c r="K51" s="55"/>
    </row>
    <row r="52" spans="2:11" ht="12.75">
      <c r="B52" s="62">
        <f t="shared" si="9"/>
        <v>32</v>
      </c>
      <c r="C52" s="63">
        <f t="shared" si="3"/>
        <v>40210</v>
      </c>
      <c r="D52" s="64">
        <f t="shared" si="4"/>
        <v>131542.4391213602</v>
      </c>
      <c r="E52" s="64">
        <f t="shared" si="5"/>
        <v>767.4767585785081</v>
      </c>
      <c r="F52" s="64">
        <f t="shared" si="6"/>
        <v>288.9911362745604</v>
      </c>
      <c r="G52" s="64">
        <f t="shared" si="7"/>
        <v>478.4856223039477</v>
      </c>
      <c r="H52" s="64">
        <f t="shared" si="8"/>
        <v>131253.44798508566</v>
      </c>
      <c r="I52" s="64"/>
      <c r="J52" s="64"/>
      <c r="K52" s="55"/>
    </row>
    <row r="53" spans="2:11" ht="12.75">
      <c r="B53" s="62">
        <f t="shared" si="9"/>
        <v>33</v>
      </c>
      <c r="C53" s="63">
        <f t="shared" si="3"/>
        <v>40238</v>
      </c>
      <c r="D53" s="64">
        <f t="shared" si="4"/>
        <v>131253.44798508566</v>
      </c>
      <c r="E53" s="64">
        <f t="shared" si="5"/>
        <v>767.4767585785081</v>
      </c>
      <c r="F53" s="64">
        <f t="shared" si="6"/>
        <v>290.042341532759</v>
      </c>
      <c r="G53" s="64">
        <f t="shared" si="7"/>
        <v>477.4344170457491</v>
      </c>
      <c r="H53" s="64">
        <f t="shared" si="8"/>
        <v>130963.40564355289</v>
      </c>
      <c r="I53" s="64"/>
      <c r="J53" s="64"/>
      <c r="K53" s="55"/>
    </row>
    <row r="54" spans="2:11" ht="12.75">
      <c r="B54" s="62">
        <f t="shared" si="9"/>
        <v>34</v>
      </c>
      <c r="C54" s="63">
        <f t="shared" si="3"/>
        <v>40269</v>
      </c>
      <c r="D54" s="64">
        <f t="shared" si="4"/>
        <v>130963.40564355289</v>
      </c>
      <c r="E54" s="64">
        <f t="shared" si="5"/>
        <v>767.4767585785081</v>
      </c>
      <c r="F54" s="64">
        <f t="shared" si="6"/>
        <v>291.09737055008446</v>
      </c>
      <c r="G54" s="64">
        <f t="shared" si="7"/>
        <v>476.37938802842365</v>
      </c>
      <c r="H54" s="64">
        <f t="shared" si="8"/>
        <v>130672.30827300281</v>
      </c>
      <c r="I54" s="64"/>
      <c r="J54" s="64"/>
      <c r="K54" s="55"/>
    </row>
    <row r="55" spans="2:11" ht="12.75">
      <c r="B55" s="62">
        <f t="shared" si="9"/>
        <v>35</v>
      </c>
      <c r="C55" s="63">
        <f t="shared" si="3"/>
        <v>40299</v>
      </c>
      <c r="D55" s="64">
        <f t="shared" si="4"/>
        <v>130672.30827300281</v>
      </c>
      <c r="E55" s="64">
        <f t="shared" si="5"/>
        <v>767.4767585785081</v>
      </c>
      <c r="F55" s="64">
        <f t="shared" si="6"/>
        <v>292.15623723546037</v>
      </c>
      <c r="G55" s="64">
        <f t="shared" si="7"/>
        <v>475.32052134304774</v>
      </c>
      <c r="H55" s="64">
        <f t="shared" si="8"/>
        <v>130380.15203576736</v>
      </c>
      <c r="I55" s="64"/>
      <c r="J55" s="64"/>
      <c r="K55" s="55"/>
    </row>
    <row r="56" spans="2:11" ht="12.75">
      <c r="B56" s="65">
        <f t="shared" si="9"/>
        <v>36</v>
      </c>
      <c r="C56" s="66">
        <f t="shared" si="3"/>
        <v>40330</v>
      </c>
      <c r="D56" s="67">
        <f t="shared" si="4"/>
        <v>130380.15203576736</v>
      </c>
      <c r="E56" s="67">
        <f t="shared" si="5"/>
        <v>767.4767585785081</v>
      </c>
      <c r="F56" s="67">
        <f t="shared" si="6"/>
        <v>293.2189555484043</v>
      </c>
      <c r="G56" s="67">
        <f t="shared" si="7"/>
        <v>474.2578030301038</v>
      </c>
      <c r="H56" s="67">
        <f t="shared" si="8"/>
        <v>130086.93308021894</v>
      </c>
      <c r="I56" s="67">
        <f>SUM(F45:F56)</f>
        <v>3449.3285459316553</v>
      </c>
      <c r="J56" s="67">
        <f>SUM(G45:G56)</f>
        <v>5760.392557010442</v>
      </c>
      <c r="K56" s="68"/>
    </row>
    <row r="57" spans="2:11" ht="12.75">
      <c r="B57" s="62">
        <f t="shared" si="9"/>
        <v>37</v>
      </c>
      <c r="C57" s="63">
        <f t="shared" si="3"/>
        <v>40360</v>
      </c>
      <c r="D57" s="64">
        <f t="shared" si="4"/>
        <v>130086.93308021894</v>
      </c>
      <c r="E57" s="64">
        <f t="shared" si="5"/>
        <v>767.4767585785081</v>
      </c>
      <c r="F57" s="64">
        <f t="shared" si="6"/>
        <v>294.2855394992117</v>
      </c>
      <c r="G57" s="64">
        <f t="shared" si="7"/>
        <v>473.1912190792964</v>
      </c>
      <c r="H57" s="64">
        <f t="shared" si="8"/>
        <v>129792.64754071976</v>
      </c>
      <c r="I57" s="64"/>
      <c r="J57" s="64"/>
      <c r="K57" s="61"/>
    </row>
    <row r="58" spans="2:11" ht="12.75">
      <c r="B58" s="62">
        <f t="shared" si="9"/>
        <v>38</v>
      </c>
      <c r="C58" s="63">
        <f t="shared" si="3"/>
        <v>40391</v>
      </c>
      <c r="D58" s="64">
        <f t="shared" si="4"/>
        <v>129792.64754071976</v>
      </c>
      <c r="E58" s="64">
        <f t="shared" si="5"/>
        <v>767.4767585785081</v>
      </c>
      <c r="F58" s="64">
        <f t="shared" si="6"/>
        <v>295.35600314913995</v>
      </c>
      <c r="G58" s="64">
        <f t="shared" si="7"/>
        <v>472.12075542936816</v>
      </c>
      <c r="H58" s="64">
        <f t="shared" si="8"/>
        <v>129497.29153757059</v>
      </c>
      <c r="I58" s="64"/>
      <c r="J58" s="64"/>
      <c r="K58" s="61"/>
    </row>
    <row r="59" spans="2:11" ht="12.75">
      <c r="B59" s="62">
        <f t="shared" si="9"/>
        <v>39</v>
      </c>
      <c r="C59" s="63">
        <f t="shared" si="3"/>
        <v>40422</v>
      </c>
      <c r="D59" s="64">
        <f t="shared" si="4"/>
        <v>129497.29153757059</v>
      </c>
      <c r="E59" s="64">
        <f t="shared" si="5"/>
        <v>767.4767585785081</v>
      </c>
      <c r="F59" s="64">
        <f t="shared" si="6"/>
        <v>296.4303606105951</v>
      </c>
      <c r="G59" s="64">
        <f t="shared" si="7"/>
        <v>471.04639796791304</v>
      </c>
      <c r="H59" s="64">
        <f t="shared" si="8"/>
        <v>129200.86117696001</v>
      </c>
      <c r="I59" s="64"/>
      <c r="J59" s="64"/>
      <c r="K59" s="61"/>
    </row>
    <row r="60" spans="2:11" ht="12.75">
      <c r="B60" s="62">
        <f t="shared" si="9"/>
        <v>40</v>
      </c>
      <c r="C60" s="63">
        <f t="shared" si="3"/>
        <v>40452</v>
      </c>
      <c r="D60" s="64">
        <f t="shared" si="4"/>
        <v>129200.86117696001</v>
      </c>
      <c r="E60" s="64">
        <f t="shared" si="5"/>
        <v>767.4767585785081</v>
      </c>
      <c r="F60" s="64">
        <f t="shared" si="6"/>
        <v>297.50862604731606</v>
      </c>
      <c r="G60" s="64">
        <f t="shared" si="7"/>
        <v>469.96813253119205</v>
      </c>
      <c r="H60" s="64">
        <f t="shared" si="8"/>
        <v>128903.3525509127</v>
      </c>
      <c r="I60" s="64"/>
      <c r="J60" s="64"/>
      <c r="K60" s="61"/>
    </row>
    <row r="61" spans="2:11" ht="12.75">
      <c r="B61" s="62">
        <f t="shared" si="9"/>
        <v>41</v>
      </c>
      <c r="C61" s="63">
        <f t="shared" si="3"/>
        <v>40483</v>
      </c>
      <c r="D61" s="64">
        <f t="shared" si="4"/>
        <v>128903.3525509127</v>
      </c>
      <c r="E61" s="64">
        <f t="shared" si="5"/>
        <v>767.4767585785081</v>
      </c>
      <c r="F61" s="64">
        <f t="shared" si="6"/>
        <v>298.59081367456315</v>
      </c>
      <c r="G61" s="64">
        <f t="shared" si="7"/>
        <v>468.88594490394496</v>
      </c>
      <c r="H61" s="64">
        <f t="shared" si="8"/>
        <v>128604.76173723812</v>
      </c>
      <c r="I61" s="64"/>
      <c r="J61" s="64"/>
      <c r="K61" s="61"/>
    </row>
    <row r="62" spans="2:11" ht="12.75">
      <c r="B62" s="62">
        <f t="shared" si="9"/>
        <v>42</v>
      </c>
      <c r="C62" s="63">
        <f t="shared" si="3"/>
        <v>40513</v>
      </c>
      <c r="D62" s="64">
        <f t="shared" si="4"/>
        <v>128604.76173723812</v>
      </c>
      <c r="E62" s="64">
        <f t="shared" si="5"/>
        <v>767.4767585785081</v>
      </c>
      <c r="F62" s="64">
        <f t="shared" si="6"/>
        <v>299.67693775930445</v>
      </c>
      <c r="G62" s="64">
        <f t="shared" si="7"/>
        <v>467.79982081920366</v>
      </c>
      <c r="H62" s="64">
        <f t="shared" si="8"/>
        <v>128305.08479947882</v>
      </c>
      <c r="I62" s="64"/>
      <c r="J62" s="64"/>
      <c r="K62" s="61"/>
    </row>
    <row r="63" spans="2:11" ht="12.75">
      <c r="B63" s="62">
        <f t="shared" si="9"/>
        <v>43</v>
      </c>
      <c r="C63" s="63">
        <f t="shared" si="3"/>
        <v>40544</v>
      </c>
      <c r="D63" s="64">
        <f t="shared" si="4"/>
        <v>128305.08479947882</v>
      </c>
      <c r="E63" s="64">
        <f t="shared" si="5"/>
        <v>767.4767585785081</v>
      </c>
      <c r="F63" s="64">
        <f t="shared" si="6"/>
        <v>300.7670126204039</v>
      </c>
      <c r="G63" s="64">
        <f t="shared" si="7"/>
        <v>466.70974595810424</v>
      </c>
      <c r="H63" s="64">
        <f t="shared" si="8"/>
        <v>128004.31778685842</v>
      </c>
      <c r="I63" s="64"/>
      <c r="J63" s="64"/>
      <c r="K63" s="55"/>
    </row>
    <row r="64" spans="2:11" ht="12.75">
      <c r="B64" s="62">
        <f t="shared" si="9"/>
        <v>44</v>
      </c>
      <c r="C64" s="63">
        <f t="shared" si="3"/>
        <v>40575</v>
      </c>
      <c r="D64" s="64">
        <f t="shared" si="4"/>
        <v>128004.31778685842</v>
      </c>
      <c r="E64" s="64">
        <f t="shared" si="5"/>
        <v>767.4767585785081</v>
      </c>
      <c r="F64" s="64">
        <f t="shared" si="6"/>
        <v>301.8610526288106</v>
      </c>
      <c r="G64" s="64">
        <f t="shared" si="7"/>
        <v>465.6157059496975</v>
      </c>
      <c r="H64" s="64">
        <f t="shared" si="8"/>
        <v>127702.4567342296</v>
      </c>
      <c r="I64" s="64"/>
      <c r="J64" s="64"/>
      <c r="K64" s="55"/>
    </row>
    <row r="65" spans="2:11" ht="12.75">
      <c r="B65" s="62">
        <f t="shared" si="9"/>
        <v>45</v>
      </c>
      <c r="C65" s="63">
        <f t="shared" si="3"/>
        <v>40603</v>
      </c>
      <c r="D65" s="64">
        <f t="shared" si="4"/>
        <v>127702.4567342296</v>
      </c>
      <c r="E65" s="64">
        <f t="shared" si="5"/>
        <v>767.4767585785081</v>
      </c>
      <c r="F65" s="64">
        <f t="shared" si="6"/>
        <v>302.9590722077479</v>
      </c>
      <c r="G65" s="64">
        <f t="shared" si="7"/>
        <v>464.5176863707602</v>
      </c>
      <c r="H65" s="64">
        <f t="shared" si="8"/>
        <v>127399.49766202187</v>
      </c>
      <c r="I65" s="64"/>
      <c r="J65" s="64"/>
      <c r="K65" s="55"/>
    </row>
    <row r="66" spans="2:11" ht="12.75">
      <c r="B66" s="62">
        <f t="shared" si="9"/>
        <v>46</v>
      </c>
      <c r="C66" s="63">
        <f t="shared" si="3"/>
        <v>40634</v>
      </c>
      <c r="D66" s="64">
        <f t="shared" si="4"/>
        <v>127399.49766202187</v>
      </c>
      <c r="E66" s="64">
        <f t="shared" si="5"/>
        <v>767.4767585785081</v>
      </c>
      <c r="F66" s="64">
        <f t="shared" si="6"/>
        <v>304.0610858329036</v>
      </c>
      <c r="G66" s="64">
        <f t="shared" si="7"/>
        <v>463.4156727456045</v>
      </c>
      <c r="H66" s="64">
        <f t="shared" si="8"/>
        <v>127095.43657618896</v>
      </c>
      <c r="I66" s="64"/>
      <c r="J66" s="64"/>
      <c r="K66" s="55"/>
    </row>
    <row r="67" spans="2:11" ht="12.75">
      <c r="B67" s="62">
        <f t="shared" si="9"/>
        <v>47</v>
      </c>
      <c r="C67" s="63">
        <f t="shared" si="3"/>
        <v>40664</v>
      </c>
      <c r="D67" s="64">
        <f t="shared" si="4"/>
        <v>127095.43657618896</v>
      </c>
      <c r="E67" s="64">
        <f t="shared" si="5"/>
        <v>767.4767585785081</v>
      </c>
      <c r="F67" s="64">
        <f t="shared" si="6"/>
        <v>305.1671080326207</v>
      </c>
      <c r="G67" s="64">
        <f t="shared" si="7"/>
        <v>462.3096505458874</v>
      </c>
      <c r="H67" s="64">
        <f t="shared" si="8"/>
        <v>126790.26946815636</v>
      </c>
      <c r="I67" s="64"/>
      <c r="J67" s="64"/>
      <c r="K67" s="55"/>
    </row>
    <row r="68" spans="2:11" ht="12.75">
      <c r="B68" s="65">
        <f t="shared" si="9"/>
        <v>48</v>
      </c>
      <c r="C68" s="66">
        <f t="shared" si="3"/>
        <v>40695</v>
      </c>
      <c r="D68" s="67">
        <f t="shared" si="4"/>
        <v>126790.26946815636</v>
      </c>
      <c r="E68" s="67">
        <f t="shared" si="5"/>
        <v>767.4767585785081</v>
      </c>
      <c r="F68" s="67">
        <f t="shared" si="6"/>
        <v>306.27715338808935</v>
      </c>
      <c r="G68" s="67">
        <f t="shared" si="7"/>
        <v>461.19960519041877</v>
      </c>
      <c r="H68" s="67">
        <f t="shared" si="8"/>
        <v>126483.99231476829</v>
      </c>
      <c r="I68" s="67">
        <f>SUM(F57:F68)</f>
        <v>3602.9407654507067</v>
      </c>
      <c r="J68" s="67">
        <f>SUM(G57:G68)</f>
        <v>5606.780337491391</v>
      </c>
      <c r="K68" s="68"/>
    </row>
    <row r="69" spans="2:11" ht="12.75">
      <c r="B69" s="62">
        <f t="shared" si="9"/>
        <v>49</v>
      </c>
      <c r="C69" s="63">
        <f t="shared" si="3"/>
        <v>40725</v>
      </c>
      <c r="D69" s="64">
        <f t="shared" si="4"/>
        <v>126483.99231476829</v>
      </c>
      <c r="E69" s="64">
        <f t="shared" si="5"/>
        <v>767.4767585785081</v>
      </c>
      <c r="F69" s="64">
        <f t="shared" si="6"/>
        <v>307.39123653353846</v>
      </c>
      <c r="G69" s="64">
        <f t="shared" si="7"/>
        <v>460.08552204496965</v>
      </c>
      <c r="H69" s="64">
        <f t="shared" si="8"/>
        <v>126176.60107823474</v>
      </c>
      <c r="I69" s="64"/>
      <c r="J69" s="64"/>
      <c r="K69" s="61"/>
    </row>
    <row r="70" spans="2:11" ht="12.75">
      <c r="B70" s="62">
        <f t="shared" si="9"/>
        <v>50</v>
      </c>
      <c r="C70" s="63">
        <f t="shared" si="3"/>
        <v>40756</v>
      </c>
      <c r="D70" s="64">
        <f t="shared" si="4"/>
        <v>126176.60107823474</v>
      </c>
      <c r="E70" s="64">
        <f t="shared" si="5"/>
        <v>767.4767585785081</v>
      </c>
      <c r="F70" s="64">
        <f t="shared" si="6"/>
        <v>308.5093721564292</v>
      </c>
      <c r="G70" s="64">
        <f t="shared" si="7"/>
        <v>458.9673864220789</v>
      </c>
      <c r="H70" s="64">
        <f t="shared" si="8"/>
        <v>125868.09170607832</v>
      </c>
      <c r="I70" s="64"/>
      <c r="J70" s="64"/>
      <c r="K70" s="61"/>
    </row>
    <row r="71" spans="2:11" ht="12.75">
      <c r="B71" s="62">
        <f t="shared" si="9"/>
        <v>51</v>
      </c>
      <c r="C71" s="63">
        <f t="shared" si="3"/>
        <v>40787</v>
      </c>
      <c r="D71" s="64">
        <f t="shared" si="4"/>
        <v>125868.09170607832</v>
      </c>
      <c r="E71" s="64">
        <f t="shared" si="5"/>
        <v>767.4767585785081</v>
      </c>
      <c r="F71" s="64">
        <f t="shared" si="6"/>
        <v>309.6315749976482</v>
      </c>
      <c r="G71" s="64">
        <f t="shared" si="7"/>
        <v>457.8451835808599</v>
      </c>
      <c r="H71" s="64">
        <f t="shared" si="8"/>
        <v>125558.46013108068</v>
      </c>
      <c r="I71" s="64"/>
      <c r="J71" s="64"/>
      <c r="K71" s="61"/>
    </row>
    <row r="72" spans="2:11" ht="12.75">
      <c r="B72" s="62">
        <f t="shared" si="9"/>
        <v>52</v>
      </c>
      <c r="C72" s="63">
        <f t="shared" si="3"/>
        <v>40817</v>
      </c>
      <c r="D72" s="64">
        <f t="shared" si="4"/>
        <v>125558.46013108068</v>
      </c>
      <c r="E72" s="64">
        <f t="shared" si="5"/>
        <v>767.4767585785081</v>
      </c>
      <c r="F72" s="64">
        <f t="shared" si="6"/>
        <v>310.75785985170216</v>
      </c>
      <c r="G72" s="64">
        <f t="shared" si="7"/>
        <v>456.71889872680595</v>
      </c>
      <c r="H72" s="64">
        <f t="shared" si="8"/>
        <v>125247.70227122899</v>
      </c>
      <c r="I72" s="64"/>
      <c r="J72" s="64"/>
      <c r="K72" s="61"/>
    </row>
    <row r="73" spans="2:11" ht="12.75">
      <c r="B73" s="62">
        <f t="shared" si="9"/>
        <v>53</v>
      </c>
      <c r="C73" s="63">
        <f t="shared" si="3"/>
        <v>40848</v>
      </c>
      <c r="D73" s="64">
        <f t="shared" si="4"/>
        <v>125247.70227122899</v>
      </c>
      <c r="E73" s="64">
        <f t="shared" si="5"/>
        <v>767.4767585785081</v>
      </c>
      <c r="F73" s="64">
        <f t="shared" si="6"/>
        <v>311.88824156691265</v>
      </c>
      <c r="G73" s="64">
        <f t="shared" si="7"/>
        <v>455.58851701159546</v>
      </c>
      <c r="H73" s="64">
        <f t="shared" si="8"/>
        <v>124935.81402966208</v>
      </c>
      <c r="I73" s="64"/>
      <c r="J73" s="64"/>
      <c r="K73" s="61"/>
    </row>
    <row r="74" spans="2:11" ht="12.75">
      <c r="B74" s="62">
        <f t="shared" si="9"/>
        <v>54</v>
      </c>
      <c r="C74" s="63">
        <f t="shared" si="3"/>
        <v>40878</v>
      </c>
      <c r="D74" s="64">
        <f t="shared" si="4"/>
        <v>124935.81402966208</v>
      </c>
      <c r="E74" s="64">
        <f t="shared" si="5"/>
        <v>767.4767585785081</v>
      </c>
      <c r="F74" s="64">
        <f t="shared" si="6"/>
        <v>313.02273504561225</v>
      </c>
      <c r="G74" s="64">
        <f t="shared" si="7"/>
        <v>454.45402353289586</v>
      </c>
      <c r="H74" s="64">
        <f t="shared" si="8"/>
        <v>124622.79129461644</v>
      </c>
      <c r="I74" s="64"/>
      <c r="J74" s="64"/>
      <c r="K74" s="61"/>
    </row>
    <row r="75" spans="2:11" ht="12.75">
      <c r="B75" s="62">
        <f t="shared" si="9"/>
        <v>55</v>
      </c>
      <c r="C75" s="63">
        <f t="shared" si="3"/>
        <v>40909</v>
      </c>
      <c r="D75" s="64">
        <f t="shared" si="4"/>
        <v>124622.79129461644</v>
      </c>
      <c r="E75" s="64">
        <f t="shared" si="5"/>
        <v>767.4767585785081</v>
      </c>
      <c r="F75" s="64">
        <f t="shared" si="6"/>
        <v>314.16135524434077</v>
      </c>
      <c r="G75" s="64">
        <f t="shared" si="7"/>
        <v>453.31540333416734</v>
      </c>
      <c r="H75" s="64">
        <f t="shared" si="8"/>
        <v>124308.62993937213</v>
      </c>
      <c r="I75" s="64"/>
      <c r="J75" s="64"/>
      <c r="K75" s="55"/>
    </row>
    <row r="76" spans="2:11" ht="12.75">
      <c r="B76" s="62">
        <f t="shared" si="9"/>
        <v>56</v>
      </c>
      <c r="C76" s="63">
        <f t="shared" si="3"/>
        <v>40940</v>
      </c>
      <c r="D76" s="64">
        <f t="shared" si="4"/>
        <v>124308.62993937213</v>
      </c>
      <c r="E76" s="64">
        <f t="shared" si="5"/>
        <v>767.4767585785081</v>
      </c>
      <c r="F76" s="64">
        <f t="shared" si="6"/>
        <v>315.304117174042</v>
      </c>
      <c r="G76" s="64">
        <f t="shared" si="7"/>
        <v>452.1726414044661</v>
      </c>
      <c r="H76" s="64">
        <f t="shared" si="8"/>
        <v>123993.3258221981</v>
      </c>
      <c r="I76" s="64"/>
      <c r="J76" s="64"/>
      <c r="K76" s="55"/>
    </row>
    <row r="77" spans="2:11" ht="12.75">
      <c r="B77" s="62">
        <f t="shared" si="9"/>
        <v>57</v>
      </c>
      <c r="C77" s="63">
        <f t="shared" si="3"/>
        <v>40969</v>
      </c>
      <c r="D77" s="64">
        <f t="shared" si="4"/>
        <v>123993.3258221981</v>
      </c>
      <c r="E77" s="64">
        <f t="shared" si="5"/>
        <v>767.4767585785081</v>
      </c>
      <c r="F77" s="64">
        <f t="shared" si="6"/>
        <v>316.4510359002625</v>
      </c>
      <c r="G77" s="64">
        <f t="shared" si="7"/>
        <v>451.0257226782456</v>
      </c>
      <c r="H77" s="64">
        <f t="shared" si="8"/>
        <v>123676.87478629782</v>
      </c>
      <c r="I77" s="64"/>
      <c r="J77" s="64"/>
      <c r="K77" s="55"/>
    </row>
    <row r="78" spans="2:11" ht="12.75">
      <c r="B78" s="62">
        <f t="shared" si="9"/>
        <v>58</v>
      </c>
      <c r="C78" s="63">
        <f t="shared" si="3"/>
        <v>41000</v>
      </c>
      <c r="D78" s="64">
        <f t="shared" si="4"/>
        <v>123676.87478629782</v>
      </c>
      <c r="E78" s="64">
        <f t="shared" si="5"/>
        <v>767.4767585785081</v>
      </c>
      <c r="F78" s="64">
        <f t="shared" si="6"/>
        <v>317.60212654334975</v>
      </c>
      <c r="G78" s="64">
        <f t="shared" si="7"/>
        <v>449.87463203515836</v>
      </c>
      <c r="H78" s="64">
        <f t="shared" si="8"/>
        <v>123359.27265975445</v>
      </c>
      <c r="I78" s="64"/>
      <c r="J78" s="64"/>
      <c r="K78" s="55"/>
    </row>
    <row r="79" spans="2:11" ht="12.75">
      <c r="B79" s="62">
        <f t="shared" si="9"/>
        <v>59</v>
      </c>
      <c r="C79" s="63">
        <f t="shared" si="3"/>
        <v>41030</v>
      </c>
      <c r="D79" s="64">
        <f t="shared" si="4"/>
        <v>123359.27265975445</v>
      </c>
      <c r="E79" s="64">
        <f t="shared" si="5"/>
        <v>767.4767585785081</v>
      </c>
      <c r="F79" s="64">
        <f t="shared" si="6"/>
        <v>318.7574042786513</v>
      </c>
      <c r="G79" s="64">
        <f t="shared" si="7"/>
        <v>448.71935429985683</v>
      </c>
      <c r="H79" s="64">
        <f t="shared" si="8"/>
        <v>123040.5152554758</v>
      </c>
      <c r="I79" s="64"/>
      <c r="J79" s="64"/>
      <c r="K79" s="55"/>
    </row>
    <row r="80" spans="2:11" ht="12.75">
      <c r="B80" s="65">
        <f t="shared" si="9"/>
        <v>60</v>
      </c>
      <c r="C80" s="66">
        <f t="shared" si="3"/>
        <v>41061</v>
      </c>
      <c r="D80" s="67">
        <f t="shared" si="4"/>
        <v>123040.5152554758</v>
      </c>
      <c r="E80" s="67">
        <f t="shared" si="5"/>
        <v>767.4767585785081</v>
      </c>
      <c r="F80" s="67">
        <f t="shared" si="6"/>
        <v>319.9168843367149</v>
      </c>
      <c r="G80" s="67">
        <f t="shared" si="7"/>
        <v>447.55987424179324</v>
      </c>
      <c r="H80" s="67">
        <f t="shared" si="8"/>
        <v>122720.59837113909</v>
      </c>
      <c r="I80" s="67">
        <f>SUM(F69:F80)</f>
        <v>3763.393943629204</v>
      </c>
      <c r="J80" s="67">
        <f>SUM(G69:G80)</f>
        <v>5446.327159312893</v>
      </c>
      <c r="K80" s="68"/>
    </row>
    <row r="81" spans="2:11" ht="12.75">
      <c r="B81" s="62">
        <f t="shared" si="9"/>
        <v>61</v>
      </c>
      <c r="C81" s="63">
        <f t="shared" si="3"/>
        <v>41091</v>
      </c>
      <c r="D81" s="64">
        <f t="shared" si="4"/>
        <v>122720.59837113909</v>
      </c>
      <c r="E81" s="64">
        <f t="shared" si="5"/>
        <v>767.4767585785081</v>
      </c>
      <c r="F81" s="64">
        <f t="shared" si="6"/>
        <v>321.08058200348967</v>
      </c>
      <c r="G81" s="64">
        <f t="shared" si="7"/>
        <v>446.39617657501844</v>
      </c>
      <c r="H81" s="64">
        <f t="shared" si="8"/>
        <v>122399.51778913563</v>
      </c>
      <c r="I81" s="64"/>
      <c r="J81" s="64"/>
      <c r="K81" s="61"/>
    </row>
    <row r="82" spans="2:11" ht="12.75">
      <c r="B82" s="62">
        <f t="shared" si="9"/>
        <v>62</v>
      </c>
      <c r="C82" s="63">
        <f t="shared" si="3"/>
        <v>41122</v>
      </c>
      <c r="D82" s="64">
        <f t="shared" si="4"/>
        <v>122399.51778913563</v>
      </c>
      <c r="E82" s="64">
        <f t="shared" si="5"/>
        <v>767.4767585785081</v>
      </c>
      <c r="F82" s="64">
        <f t="shared" si="6"/>
        <v>322.24851262052726</v>
      </c>
      <c r="G82" s="64">
        <f t="shared" si="7"/>
        <v>445.22824595798085</v>
      </c>
      <c r="H82" s="64">
        <f t="shared" si="8"/>
        <v>122077.26927651512</v>
      </c>
      <c r="I82" s="64"/>
      <c r="J82" s="64"/>
      <c r="K82" s="61"/>
    </row>
    <row r="83" spans="2:11" ht="12.75">
      <c r="B83" s="62">
        <f t="shared" si="9"/>
        <v>63</v>
      </c>
      <c r="C83" s="63">
        <f t="shared" si="3"/>
        <v>41153</v>
      </c>
      <c r="D83" s="64">
        <f t="shared" si="4"/>
        <v>122077.26927651512</v>
      </c>
      <c r="E83" s="64">
        <f t="shared" si="5"/>
        <v>767.4767585785081</v>
      </c>
      <c r="F83" s="64">
        <f t="shared" si="6"/>
        <v>323.4206915851844</v>
      </c>
      <c r="G83" s="64">
        <f t="shared" si="7"/>
        <v>444.0560669933237</v>
      </c>
      <c r="H83" s="64">
        <f t="shared" si="8"/>
        <v>121753.84858492993</v>
      </c>
      <c r="I83" s="64"/>
      <c r="J83" s="64"/>
      <c r="K83" s="61"/>
    </row>
    <row r="84" spans="2:11" ht="12.75">
      <c r="B84" s="62">
        <f t="shared" si="9"/>
        <v>64</v>
      </c>
      <c r="C84" s="63">
        <f t="shared" si="3"/>
        <v>41183</v>
      </c>
      <c r="D84" s="64">
        <f t="shared" si="4"/>
        <v>121753.84858492993</v>
      </c>
      <c r="E84" s="64">
        <f t="shared" si="5"/>
        <v>767.4767585785081</v>
      </c>
      <c r="F84" s="64">
        <f t="shared" si="6"/>
        <v>324.59713435082546</v>
      </c>
      <c r="G84" s="64">
        <f t="shared" si="7"/>
        <v>442.87962422768265</v>
      </c>
      <c r="H84" s="64">
        <f t="shared" si="8"/>
        <v>121429.25145057912</v>
      </c>
      <c r="I84" s="64"/>
      <c r="J84" s="64"/>
      <c r="K84" s="61"/>
    </row>
    <row r="85" spans="2:11" ht="12.75">
      <c r="B85" s="62">
        <f t="shared" si="9"/>
        <v>65</v>
      </c>
      <c r="C85" s="63">
        <f aca="true" t="shared" si="10" ref="C85:C148">IF(Loan_Not_Paid*Values_Entered,Payment_Date,"")</f>
        <v>41214</v>
      </c>
      <c r="D85" s="64">
        <f aca="true" t="shared" si="11" ref="D85:D148">IF(Loan_Not_Paid*Values_Entered,Beginning_Balance,"")</f>
        <v>121429.25145057912</v>
      </c>
      <c r="E85" s="64">
        <f aca="true" t="shared" si="12" ref="E85:E148">IF(Loan_Not_Paid*Values_Entered,Monthly_Payment,"")</f>
        <v>767.4767585785081</v>
      </c>
      <c r="F85" s="64">
        <f aca="true" t="shared" si="13" ref="F85:F148">IF(Loan_Not_Paid*Values_Entered,Principal,"")</f>
        <v>325.77785642702656</v>
      </c>
      <c r="G85" s="64">
        <f aca="true" t="shared" si="14" ref="G85:G148">IF(Loan_Not_Paid*Values_Entered,Interest,"")</f>
        <v>441.69890215148155</v>
      </c>
      <c r="H85" s="64">
        <f aca="true" t="shared" si="15" ref="H85:H148">IF(Loan_Not_Paid*Values_Entered,Ending_Balance,"")</f>
        <v>121103.47359415208</v>
      </c>
      <c r="I85" s="64"/>
      <c r="J85" s="64"/>
      <c r="K85" s="61"/>
    </row>
    <row r="86" spans="2:11" ht="12.75">
      <c r="B86" s="62">
        <f aca="true" t="shared" si="16" ref="B86:B149">IF(Loan_Not_Paid*Values_Entered,Payment_Number,"")</f>
        <v>66</v>
      </c>
      <c r="C86" s="63">
        <f t="shared" si="10"/>
        <v>41244</v>
      </c>
      <c r="D86" s="64">
        <f t="shared" si="11"/>
        <v>121103.47359415208</v>
      </c>
      <c r="E86" s="64">
        <f t="shared" si="12"/>
        <v>767.4767585785081</v>
      </c>
      <c r="F86" s="64">
        <f t="shared" si="13"/>
        <v>326.9628733797799</v>
      </c>
      <c r="G86" s="64">
        <f t="shared" si="14"/>
        <v>440.5138851987282</v>
      </c>
      <c r="H86" s="64">
        <f t="shared" si="15"/>
        <v>120776.51072077232</v>
      </c>
      <c r="I86" s="64"/>
      <c r="J86" s="64"/>
      <c r="K86" s="61"/>
    </row>
    <row r="87" spans="2:11" ht="12.75">
      <c r="B87" s="62">
        <f t="shared" si="16"/>
        <v>67</v>
      </c>
      <c r="C87" s="63">
        <f t="shared" si="10"/>
        <v>41275</v>
      </c>
      <c r="D87" s="64">
        <f t="shared" si="11"/>
        <v>120776.51072077232</v>
      </c>
      <c r="E87" s="64">
        <f t="shared" si="12"/>
        <v>767.4767585785081</v>
      </c>
      <c r="F87" s="64">
        <f t="shared" si="13"/>
        <v>328.1522008316988</v>
      </c>
      <c r="G87" s="64">
        <f t="shared" si="14"/>
        <v>439.3245577468093</v>
      </c>
      <c r="H87" s="64">
        <f t="shared" si="15"/>
        <v>120448.35851994061</v>
      </c>
      <c r="I87" s="64"/>
      <c r="J87" s="64"/>
      <c r="K87" s="55"/>
    </row>
    <row r="88" spans="2:11" ht="12.75">
      <c r="B88" s="62">
        <f t="shared" si="16"/>
        <v>68</v>
      </c>
      <c r="C88" s="63">
        <f t="shared" si="10"/>
        <v>41306</v>
      </c>
      <c r="D88" s="64">
        <f t="shared" si="11"/>
        <v>120448.35851994061</v>
      </c>
      <c r="E88" s="64">
        <f t="shared" si="12"/>
        <v>767.4767585785081</v>
      </c>
      <c r="F88" s="64">
        <f t="shared" si="13"/>
        <v>329.3458544622241</v>
      </c>
      <c r="G88" s="64">
        <f t="shared" si="14"/>
        <v>438.130904116284</v>
      </c>
      <c r="H88" s="64">
        <f t="shared" si="15"/>
        <v>120119.0126654784</v>
      </c>
      <c r="I88" s="64"/>
      <c r="J88" s="64"/>
      <c r="K88" s="55"/>
    </row>
    <row r="89" spans="2:11" ht="12.75">
      <c r="B89" s="62">
        <f t="shared" si="16"/>
        <v>69</v>
      </c>
      <c r="C89" s="63">
        <f t="shared" si="10"/>
        <v>41334</v>
      </c>
      <c r="D89" s="64">
        <f t="shared" si="11"/>
        <v>120119.0126654784</v>
      </c>
      <c r="E89" s="64">
        <f t="shared" si="12"/>
        <v>767.4767585785081</v>
      </c>
      <c r="F89" s="64">
        <f t="shared" si="13"/>
        <v>330.54385000783043</v>
      </c>
      <c r="G89" s="64">
        <f t="shared" si="14"/>
        <v>436.9329085706777</v>
      </c>
      <c r="H89" s="64">
        <f t="shared" si="15"/>
        <v>119788.46881547055</v>
      </c>
      <c r="I89" s="64"/>
      <c r="J89" s="64"/>
      <c r="K89" s="55"/>
    </row>
    <row r="90" spans="2:11" ht="12.75">
      <c r="B90" s="62">
        <f t="shared" si="16"/>
        <v>70</v>
      </c>
      <c r="C90" s="63">
        <f t="shared" si="10"/>
        <v>41365</v>
      </c>
      <c r="D90" s="64">
        <f t="shared" si="11"/>
        <v>119788.46881547055</v>
      </c>
      <c r="E90" s="64">
        <f t="shared" si="12"/>
        <v>767.4767585785081</v>
      </c>
      <c r="F90" s="64">
        <f t="shared" si="13"/>
        <v>331.74620326223396</v>
      </c>
      <c r="G90" s="64">
        <f t="shared" si="14"/>
        <v>435.73055531627415</v>
      </c>
      <c r="H90" s="64">
        <f t="shared" si="15"/>
        <v>119456.72261220834</v>
      </c>
      <c r="I90" s="64"/>
      <c r="J90" s="64"/>
      <c r="K90" s="55"/>
    </row>
    <row r="91" spans="2:11" ht="12.75">
      <c r="B91" s="62">
        <f t="shared" si="16"/>
        <v>71</v>
      </c>
      <c r="C91" s="63">
        <f t="shared" si="10"/>
        <v>41395</v>
      </c>
      <c r="D91" s="64">
        <f t="shared" si="11"/>
        <v>119456.72261220834</v>
      </c>
      <c r="E91" s="64">
        <f t="shared" si="12"/>
        <v>767.4767585785081</v>
      </c>
      <c r="F91" s="64">
        <f t="shared" si="13"/>
        <v>332.9529300766003</v>
      </c>
      <c r="G91" s="64">
        <f t="shared" si="14"/>
        <v>434.5238285019078</v>
      </c>
      <c r="H91" s="64">
        <f t="shared" si="15"/>
        <v>119123.76968213175</v>
      </c>
      <c r="I91" s="64"/>
      <c r="J91" s="64"/>
      <c r="K91" s="55"/>
    </row>
    <row r="92" spans="2:11" ht="12.75">
      <c r="B92" s="65">
        <f t="shared" si="16"/>
        <v>72</v>
      </c>
      <c r="C92" s="66">
        <f t="shared" si="10"/>
        <v>41426</v>
      </c>
      <c r="D92" s="67">
        <f t="shared" si="11"/>
        <v>119123.76968213175</v>
      </c>
      <c r="E92" s="67">
        <f t="shared" si="12"/>
        <v>767.4767585785081</v>
      </c>
      <c r="F92" s="67">
        <f t="shared" si="13"/>
        <v>334.16404635975385</v>
      </c>
      <c r="G92" s="67">
        <f t="shared" si="14"/>
        <v>433.31271221875426</v>
      </c>
      <c r="H92" s="67">
        <f t="shared" si="15"/>
        <v>118789.60563577198</v>
      </c>
      <c r="I92" s="67">
        <f>SUM(F81:F92)</f>
        <v>3930.992735367174</v>
      </c>
      <c r="J92" s="67">
        <f>SUM(G81:G92)</f>
        <v>5278.728367574922</v>
      </c>
      <c r="K92" s="68"/>
    </row>
    <row r="93" spans="2:11" ht="12.75">
      <c r="B93" s="62">
        <f t="shared" si="16"/>
        <v>73</v>
      </c>
      <c r="C93" s="63">
        <f t="shared" si="10"/>
        <v>41456</v>
      </c>
      <c r="D93" s="64">
        <f t="shared" si="11"/>
        <v>118789.60563577198</v>
      </c>
      <c r="E93" s="64">
        <f t="shared" si="12"/>
        <v>767.4767585785081</v>
      </c>
      <c r="F93" s="64">
        <f t="shared" si="13"/>
        <v>335.37956807838754</v>
      </c>
      <c r="G93" s="64">
        <f t="shared" si="14"/>
        <v>432.0971905001206</v>
      </c>
      <c r="H93" s="64">
        <f t="shared" si="15"/>
        <v>118454.22606769361</v>
      </c>
      <c r="I93" s="64"/>
      <c r="J93" s="64"/>
      <c r="K93" s="61"/>
    </row>
    <row r="94" spans="2:11" ht="12.75">
      <c r="B94" s="62">
        <f t="shared" si="16"/>
        <v>74</v>
      </c>
      <c r="C94" s="63">
        <f t="shared" si="10"/>
        <v>41487</v>
      </c>
      <c r="D94" s="64">
        <f t="shared" si="11"/>
        <v>118454.22606769361</v>
      </c>
      <c r="E94" s="64">
        <f t="shared" si="12"/>
        <v>767.4767585785081</v>
      </c>
      <c r="F94" s="64">
        <f t="shared" si="13"/>
        <v>336.5995112572726</v>
      </c>
      <c r="G94" s="64">
        <f t="shared" si="14"/>
        <v>430.87724732123553</v>
      </c>
      <c r="H94" s="64">
        <f t="shared" si="15"/>
        <v>118117.62655643633</v>
      </c>
      <c r="I94" s="64"/>
      <c r="J94" s="64"/>
      <c r="K94" s="61"/>
    </row>
    <row r="95" spans="2:11" ht="12.75">
      <c r="B95" s="62">
        <f t="shared" si="16"/>
        <v>75</v>
      </c>
      <c r="C95" s="63">
        <f t="shared" si="10"/>
        <v>41518</v>
      </c>
      <c r="D95" s="64">
        <f t="shared" si="11"/>
        <v>118117.62655643633</v>
      </c>
      <c r="E95" s="64">
        <f t="shared" si="12"/>
        <v>767.4767585785081</v>
      </c>
      <c r="F95" s="64">
        <f t="shared" si="13"/>
        <v>337.82389197947094</v>
      </c>
      <c r="G95" s="64">
        <f t="shared" si="14"/>
        <v>429.65286659903717</v>
      </c>
      <c r="H95" s="64">
        <f t="shared" si="15"/>
        <v>117779.80266445685</v>
      </c>
      <c r="I95" s="64"/>
      <c r="J95" s="64"/>
      <c r="K95" s="61"/>
    </row>
    <row r="96" spans="2:11" ht="12.75">
      <c r="B96" s="62">
        <f t="shared" si="16"/>
        <v>76</v>
      </c>
      <c r="C96" s="63">
        <f t="shared" si="10"/>
        <v>41548</v>
      </c>
      <c r="D96" s="64">
        <f t="shared" si="11"/>
        <v>117779.80266445685</v>
      </c>
      <c r="E96" s="64">
        <f t="shared" si="12"/>
        <v>767.4767585785081</v>
      </c>
      <c r="F96" s="64">
        <f t="shared" si="13"/>
        <v>339.05272638654634</v>
      </c>
      <c r="G96" s="64">
        <f t="shared" si="14"/>
        <v>428.42403219196177</v>
      </c>
      <c r="H96" s="64">
        <f t="shared" si="15"/>
        <v>117440.74993807032</v>
      </c>
      <c r="I96" s="64"/>
      <c r="J96" s="64"/>
      <c r="K96" s="61"/>
    </row>
    <row r="97" spans="2:11" ht="12.75">
      <c r="B97" s="62">
        <f t="shared" si="16"/>
        <v>77</v>
      </c>
      <c r="C97" s="63">
        <f t="shared" si="10"/>
        <v>41579</v>
      </c>
      <c r="D97" s="64">
        <f t="shared" si="11"/>
        <v>117440.74993807032</v>
      </c>
      <c r="E97" s="64">
        <f t="shared" si="12"/>
        <v>767.4767585785081</v>
      </c>
      <c r="F97" s="64">
        <f t="shared" si="13"/>
        <v>340.2860306787773</v>
      </c>
      <c r="G97" s="64">
        <f t="shared" si="14"/>
        <v>427.1907278997308</v>
      </c>
      <c r="H97" s="64">
        <f t="shared" si="15"/>
        <v>117100.46390739155</v>
      </c>
      <c r="I97" s="64"/>
      <c r="J97" s="64"/>
      <c r="K97" s="61"/>
    </row>
    <row r="98" spans="2:11" ht="12.75">
      <c r="B98" s="62">
        <f t="shared" si="16"/>
        <v>78</v>
      </c>
      <c r="C98" s="63">
        <f t="shared" si="10"/>
        <v>41609</v>
      </c>
      <c r="D98" s="64">
        <f t="shared" si="11"/>
        <v>117100.46390739155</v>
      </c>
      <c r="E98" s="64">
        <f t="shared" si="12"/>
        <v>767.4767585785081</v>
      </c>
      <c r="F98" s="64">
        <f t="shared" si="13"/>
        <v>341.52382111537133</v>
      </c>
      <c r="G98" s="64">
        <f t="shared" si="14"/>
        <v>425.9529374631368</v>
      </c>
      <c r="H98" s="64">
        <f t="shared" si="15"/>
        <v>116758.94008627617</v>
      </c>
      <c r="I98" s="64"/>
      <c r="J98" s="64"/>
      <c r="K98" s="61"/>
    </row>
    <row r="99" spans="2:11" ht="12.75">
      <c r="B99" s="62">
        <f t="shared" si="16"/>
        <v>79</v>
      </c>
      <c r="C99" s="63">
        <f t="shared" si="10"/>
        <v>41640</v>
      </c>
      <c r="D99" s="64">
        <f t="shared" si="11"/>
        <v>116758.94008627617</v>
      </c>
      <c r="E99" s="64">
        <f t="shared" si="12"/>
        <v>767.4767585785081</v>
      </c>
      <c r="F99" s="64">
        <f t="shared" si="13"/>
        <v>342.7661140146785</v>
      </c>
      <c r="G99" s="64">
        <f t="shared" si="14"/>
        <v>424.7106445638296</v>
      </c>
      <c r="H99" s="64">
        <f t="shared" si="15"/>
        <v>116416.17397226152</v>
      </c>
      <c r="I99" s="64"/>
      <c r="J99" s="64"/>
      <c r="K99" s="55"/>
    </row>
    <row r="100" spans="2:11" ht="12.75">
      <c r="B100" s="62">
        <f t="shared" si="16"/>
        <v>80</v>
      </c>
      <c r="C100" s="63">
        <f t="shared" si="10"/>
        <v>41671</v>
      </c>
      <c r="D100" s="64">
        <f t="shared" si="11"/>
        <v>116416.17397226152</v>
      </c>
      <c r="E100" s="64">
        <f t="shared" si="12"/>
        <v>767.4767585785081</v>
      </c>
      <c r="F100" s="64">
        <f t="shared" si="13"/>
        <v>344.0129257544068</v>
      </c>
      <c r="G100" s="64">
        <f t="shared" si="14"/>
        <v>423.4638328241013</v>
      </c>
      <c r="H100" s="64">
        <f t="shared" si="15"/>
        <v>116072.1610465071</v>
      </c>
      <c r="I100" s="64"/>
      <c r="J100" s="64"/>
      <c r="K100" s="55"/>
    </row>
    <row r="101" spans="2:11" ht="12.75">
      <c r="B101" s="62">
        <f t="shared" si="16"/>
        <v>81</v>
      </c>
      <c r="C101" s="63">
        <f t="shared" si="10"/>
        <v>41699</v>
      </c>
      <c r="D101" s="64">
        <f t="shared" si="11"/>
        <v>116072.1610465071</v>
      </c>
      <c r="E101" s="64">
        <f t="shared" si="12"/>
        <v>767.4767585785081</v>
      </c>
      <c r="F101" s="64">
        <f t="shared" si="13"/>
        <v>345.26427277183853</v>
      </c>
      <c r="G101" s="64">
        <f t="shared" si="14"/>
        <v>422.2124858066696</v>
      </c>
      <c r="H101" s="64">
        <f t="shared" si="15"/>
        <v>115726.89677373527</v>
      </c>
      <c r="I101" s="64"/>
      <c r="J101" s="64"/>
      <c r="K101" s="55"/>
    </row>
    <row r="102" spans="2:11" ht="12.75">
      <c r="B102" s="62">
        <f t="shared" si="16"/>
        <v>82</v>
      </c>
      <c r="C102" s="63">
        <f t="shared" si="10"/>
        <v>41730</v>
      </c>
      <c r="D102" s="64">
        <f t="shared" si="11"/>
        <v>115726.89677373527</v>
      </c>
      <c r="E102" s="64">
        <f t="shared" si="12"/>
        <v>767.4767585785081</v>
      </c>
      <c r="F102" s="64">
        <f t="shared" si="13"/>
        <v>346.52017156404605</v>
      </c>
      <c r="G102" s="64">
        <f t="shared" si="14"/>
        <v>420.95658701446206</v>
      </c>
      <c r="H102" s="64">
        <f t="shared" si="15"/>
        <v>115380.37660217125</v>
      </c>
      <c r="I102" s="64"/>
      <c r="J102" s="64"/>
      <c r="K102" s="55"/>
    </row>
    <row r="103" spans="2:11" ht="12.75">
      <c r="B103" s="62">
        <f t="shared" si="16"/>
        <v>83</v>
      </c>
      <c r="C103" s="63">
        <f t="shared" si="10"/>
        <v>41760</v>
      </c>
      <c r="D103" s="64">
        <f t="shared" si="11"/>
        <v>115380.37660217125</v>
      </c>
      <c r="E103" s="64">
        <f t="shared" si="12"/>
        <v>767.4767585785081</v>
      </c>
      <c r="F103" s="64">
        <f t="shared" si="13"/>
        <v>347.7806386881102</v>
      </c>
      <c r="G103" s="64">
        <f t="shared" si="14"/>
        <v>419.69611989039794</v>
      </c>
      <c r="H103" s="64">
        <f t="shared" si="15"/>
        <v>115032.59596348312</v>
      </c>
      <c r="I103" s="64"/>
      <c r="J103" s="64"/>
      <c r="K103" s="55"/>
    </row>
    <row r="104" spans="2:11" ht="12.75">
      <c r="B104" s="65">
        <f t="shared" si="16"/>
        <v>84</v>
      </c>
      <c r="C104" s="66">
        <f t="shared" si="10"/>
        <v>41791</v>
      </c>
      <c r="D104" s="67">
        <f t="shared" si="11"/>
        <v>115032.59596348312</v>
      </c>
      <c r="E104" s="67">
        <f t="shared" si="12"/>
        <v>767.4767585785081</v>
      </c>
      <c r="F104" s="67">
        <f t="shared" si="13"/>
        <v>349.0456907613382</v>
      </c>
      <c r="G104" s="67">
        <f t="shared" si="14"/>
        <v>418.4310678171699</v>
      </c>
      <c r="H104" s="67">
        <f t="shared" si="15"/>
        <v>114683.5502727218</v>
      </c>
      <c r="I104" s="67">
        <f>SUM(F93:F104)</f>
        <v>4106.055363050244</v>
      </c>
      <c r="J104" s="67">
        <f>SUM(G93:G104)</f>
        <v>5103.665739891853</v>
      </c>
      <c r="K104" s="68"/>
    </row>
    <row r="105" spans="2:11" ht="12.75">
      <c r="B105" s="62">
        <f t="shared" si="16"/>
        <v>85</v>
      </c>
      <c r="C105" s="63">
        <f t="shared" si="10"/>
        <v>41821</v>
      </c>
      <c r="D105" s="64">
        <f t="shared" si="11"/>
        <v>114683.5502727218</v>
      </c>
      <c r="E105" s="64">
        <f t="shared" si="12"/>
        <v>767.4767585785081</v>
      </c>
      <c r="F105" s="64">
        <f t="shared" si="13"/>
        <v>350.31534446148254</v>
      </c>
      <c r="G105" s="64">
        <f t="shared" si="14"/>
        <v>417.1614141170256</v>
      </c>
      <c r="H105" s="64">
        <f t="shared" si="15"/>
        <v>114333.23492826032</v>
      </c>
      <c r="I105" s="64"/>
      <c r="J105" s="64"/>
      <c r="K105" s="61"/>
    </row>
    <row r="106" spans="2:11" ht="12.75">
      <c r="B106" s="62">
        <f t="shared" si="16"/>
        <v>86</v>
      </c>
      <c r="C106" s="63">
        <f t="shared" si="10"/>
        <v>41852</v>
      </c>
      <c r="D106" s="64">
        <f t="shared" si="11"/>
        <v>114333.23492826032</v>
      </c>
      <c r="E106" s="64">
        <f t="shared" si="12"/>
        <v>767.4767585785081</v>
      </c>
      <c r="F106" s="64">
        <f t="shared" si="13"/>
        <v>351.58961652696115</v>
      </c>
      <c r="G106" s="64">
        <f t="shared" si="14"/>
        <v>415.88714205154696</v>
      </c>
      <c r="H106" s="64">
        <f t="shared" si="15"/>
        <v>113981.64531173336</v>
      </c>
      <c r="I106" s="64"/>
      <c r="J106" s="64"/>
      <c r="K106" s="61"/>
    </row>
    <row r="107" spans="2:11" ht="12.75">
      <c r="B107" s="62">
        <f t="shared" si="16"/>
        <v>87</v>
      </c>
      <c r="C107" s="63">
        <f t="shared" si="10"/>
        <v>41883</v>
      </c>
      <c r="D107" s="64">
        <f t="shared" si="11"/>
        <v>113981.64531173336</v>
      </c>
      <c r="E107" s="64">
        <f t="shared" si="12"/>
        <v>767.4767585785081</v>
      </c>
      <c r="F107" s="64">
        <f t="shared" si="13"/>
        <v>352.868523757078</v>
      </c>
      <c r="G107" s="64">
        <f t="shared" si="14"/>
        <v>414.60823482143013</v>
      </c>
      <c r="H107" s="64">
        <f t="shared" si="15"/>
        <v>113628.77678797627</v>
      </c>
      <c r="I107" s="64"/>
      <c r="J107" s="64"/>
      <c r="K107" s="61"/>
    </row>
    <row r="108" spans="2:11" ht="12.75">
      <c r="B108" s="62">
        <f t="shared" si="16"/>
        <v>88</v>
      </c>
      <c r="C108" s="63">
        <f t="shared" si="10"/>
        <v>41913</v>
      </c>
      <c r="D108" s="64">
        <f t="shared" si="11"/>
        <v>113628.77678797627</v>
      </c>
      <c r="E108" s="64">
        <f t="shared" si="12"/>
        <v>767.4767585785081</v>
      </c>
      <c r="F108" s="64">
        <f t="shared" si="13"/>
        <v>354.1520830122444</v>
      </c>
      <c r="G108" s="64">
        <f t="shared" si="14"/>
        <v>413.3246755662637</v>
      </c>
      <c r="H108" s="64">
        <f t="shared" si="15"/>
        <v>113274.62470496404</v>
      </c>
      <c r="I108" s="64"/>
      <c r="J108" s="64"/>
      <c r="K108" s="61"/>
    </row>
    <row r="109" spans="2:11" ht="12.75">
      <c r="B109" s="62">
        <f t="shared" si="16"/>
        <v>89</v>
      </c>
      <c r="C109" s="63">
        <f t="shared" si="10"/>
        <v>41944</v>
      </c>
      <c r="D109" s="64">
        <f t="shared" si="11"/>
        <v>113274.62470496404</v>
      </c>
      <c r="E109" s="64">
        <f t="shared" si="12"/>
        <v>767.4767585785081</v>
      </c>
      <c r="F109" s="64">
        <f t="shared" si="13"/>
        <v>355.4403112142014</v>
      </c>
      <c r="G109" s="64">
        <f t="shared" si="14"/>
        <v>412.0364473643067</v>
      </c>
      <c r="H109" s="64">
        <f t="shared" si="15"/>
        <v>112919.18439374986</v>
      </c>
      <c r="I109" s="64"/>
      <c r="J109" s="64"/>
      <c r="K109" s="61"/>
    </row>
    <row r="110" spans="2:11" ht="12.75">
      <c r="B110" s="62">
        <f t="shared" si="16"/>
        <v>90</v>
      </c>
      <c r="C110" s="63">
        <f t="shared" si="10"/>
        <v>41974</v>
      </c>
      <c r="D110" s="64">
        <f t="shared" si="11"/>
        <v>112919.18439374986</v>
      </c>
      <c r="E110" s="64">
        <f t="shared" si="12"/>
        <v>767.4767585785081</v>
      </c>
      <c r="F110" s="64">
        <f t="shared" si="13"/>
        <v>356.733225346243</v>
      </c>
      <c r="G110" s="64">
        <f t="shared" si="14"/>
        <v>410.7435332322651</v>
      </c>
      <c r="H110" s="64">
        <f t="shared" si="15"/>
        <v>112562.45116840358</v>
      </c>
      <c r="I110" s="64"/>
      <c r="J110" s="64"/>
      <c r="K110" s="61"/>
    </row>
    <row r="111" spans="2:11" ht="12.75">
      <c r="B111" s="62">
        <f t="shared" si="16"/>
        <v>91</v>
      </c>
      <c r="C111" s="63">
        <f t="shared" si="10"/>
        <v>42005</v>
      </c>
      <c r="D111" s="64">
        <f t="shared" si="11"/>
        <v>112562.45116840358</v>
      </c>
      <c r="E111" s="64">
        <f t="shared" si="12"/>
        <v>767.4767585785081</v>
      </c>
      <c r="F111" s="64">
        <f t="shared" si="13"/>
        <v>358.0308424534401</v>
      </c>
      <c r="G111" s="64">
        <f t="shared" si="14"/>
        <v>409.44591612506804</v>
      </c>
      <c r="H111" s="64">
        <f t="shared" si="15"/>
        <v>112204.42032595014</v>
      </c>
      <c r="I111" s="64"/>
      <c r="J111" s="64"/>
      <c r="K111" s="55"/>
    </row>
    <row r="112" spans="2:11" ht="12.75">
      <c r="B112" s="62">
        <f t="shared" si="16"/>
        <v>92</v>
      </c>
      <c r="C112" s="63">
        <f t="shared" si="10"/>
        <v>42036</v>
      </c>
      <c r="D112" s="64">
        <f t="shared" si="11"/>
        <v>112204.42032595014</v>
      </c>
      <c r="E112" s="64">
        <f t="shared" si="12"/>
        <v>767.4767585785081</v>
      </c>
      <c r="F112" s="64">
        <f t="shared" si="13"/>
        <v>359.3331796428645</v>
      </c>
      <c r="G112" s="64">
        <f t="shared" si="14"/>
        <v>408.14357893564363</v>
      </c>
      <c r="H112" s="64">
        <f t="shared" si="15"/>
        <v>111845.0871463073</v>
      </c>
      <c r="I112" s="64"/>
      <c r="J112" s="64"/>
      <c r="K112" s="55"/>
    </row>
    <row r="113" spans="2:11" ht="12.75">
      <c r="B113" s="62">
        <f t="shared" si="16"/>
        <v>93</v>
      </c>
      <c r="C113" s="63">
        <f t="shared" si="10"/>
        <v>42064</v>
      </c>
      <c r="D113" s="64">
        <f t="shared" si="11"/>
        <v>111845.0871463073</v>
      </c>
      <c r="E113" s="64">
        <f t="shared" si="12"/>
        <v>767.4767585785081</v>
      </c>
      <c r="F113" s="64">
        <f t="shared" si="13"/>
        <v>360.6402540838153</v>
      </c>
      <c r="G113" s="64">
        <f t="shared" si="14"/>
        <v>406.8365044946928</v>
      </c>
      <c r="H113" s="64">
        <f t="shared" si="15"/>
        <v>111484.4468922235</v>
      </c>
      <c r="I113" s="64"/>
      <c r="J113" s="64"/>
      <c r="K113" s="55"/>
    </row>
    <row r="114" spans="2:11" ht="12.75">
      <c r="B114" s="62">
        <f t="shared" si="16"/>
        <v>94</v>
      </c>
      <c r="C114" s="63">
        <f t="shared" si="10"/>
        <v>42095</v>
      </c>
      <c r="D114" s="64">
        <f t="shared" si="11"/>
        <v>111484.4468922235</v>
      </c>
      <c r="E114" s="64">
        <f t="shared" si="12"/>
        <v>767.4767585785081</v>
      </c>
      <c r="F114" s="64">
        <f t="shared" si="13"/>
        <v>361.9520830080451</v>
      </c>
      <c r="G114" s="64">
        <f t="shared" si="14"/>
        <v>405.524675570463</v>
      </c>
      <c r="H114" s="64">
        <f t="shared" si="15"/>
        <v>111122.49480921545</v>
      </c>
      <c r="I114" s="64"/>
      <c r="J114" s="64"/>
      <c r="K114" s="55"/>
    </row>
    <row r="115" spans="2:11" ht="12.75">
      <c r="B115" s="62">
        <f t="shared" si="16"/>
        <v>95</v>
      </c>
      <c r="C115" s="63">
        <f t="shared" si="10"/>
        <v>42125</v>
      </c>
      <c r="D115" s="64">
        <f t="shared" si="11"/>
        <v>111122.49480921545</v>
      </c>
      <c r="E115" s="64">
        <f t="shared" si="12"/>
        <v>767.4767585785081</v>
      </c>
      <c r="F115" s="64">
        <f t="shared" si="13"/>
        <v>363.2686837099869</v>
      </c>
      <c r="G115" s="64">
        <f t="shared" si="14"/>
        <v>404.20807486852124</v>
      </c>
      <c r="H115" s="64">
        <f t="shared" si="15"/>
        <v>110759.22612550545</v>
      </c>
      <c r="I115" s="64"/>
      <c r="J115" s="64"/>
      <c r="K115" s="55"/>
    </row>
    <row r="116" spans="2:11" ht="12.75">
      <c r="B116" s="65">
        <f t="shared" si="16"/>
        <v>96</v>
      </c>
      <c r="C116" s="66">
        <f t="shared" si="10"/>
        <v>42156</v>
      </c>
      <c r="D116" s="67">
        <f t="shared" si="11"/>
        <v>110759.22612550545</v>
      </c>
      <c r="E116" s="67">
        <f t="shared" si="12"/>
        <v>767.4767585785081</v>
      </c>
      <c r="F116" s="67">
        <f t="shared" si="13"/>
        <v>364.590073546982</v>
      </c>
      <c r="G116" s="67">
        <f t="shared" si="14"/>
        <v>402.8866850315261</v>
      </c>
      <c r="H116" s="67">
        <f t="shared" si="15"/>
        <v>110394.63605195849</v>
      </c>
      <c r="I116" s="67">
        <f>SUM(F105:F116)</f>
        <v>4288.914220763344</v>
      </c>
      <c r="J116" s="67">
        <f>SUM(G105:G116)</f>
        <v>4920.806882178753</v>
      </c>
      <c r="K116" s="68"/>
    </row>
    <row r="117" spans="2:11" ht="12.75">
      <c r="B117" s="62">
        <f t="shared" si="16"/>
        <v>97</v>
      </c>
      <c r="C117" s="63">
        <f t="shared" si="10"/>
        <v>42186</v>
      </c>
      <c r="D117" s="64">
        <f t="shared" si="11"/>
        <v>110394.63605195849</v>
      </c>
      <c r="E117" s="64">
        <f t="shared" si="12"/>
        <v>767.4767585785081</v>
      </c>
      <c r="F117" s="64">
        <f t="shared" si="13"/>
        <v>365.9162699395091</v>
      </c>
      <c r="G117" s="64">
        <f t="shared" si="14"/>
        <v>401.560488638999</v>
      </c>
      <c r="H117" s="64">
        <f t="shared" si="15"/>
        <v>110028.719782019</v>
      </c>
      <c r="I117" s="64"/>
      <c r="J117" s="64"/>
      <c r="K117" s="61"/>
    </row>
    <row r="118" spans="2:11" ht="12.75">
      <c r="B118" s="62">
        <f t="shared" si="16"/>
        <v>98</v>
      </c>
      <c r="C118" s="63">
        <f t="shared" si="10"/>
        <v>42217</v>
      </c>
      <c r="D118" s="64">
        <f t="shared" si="11"/>
        <v>110028.719782019</v>
      </c>
      <c r="E118" s="64">
        <f t="shared" si="12"/>
        <v>767.4767585785081</v>
      </c>
      <c r="F118" s="64">
        <f t="shared" si="13"/>
        <v>367.24729037141395</v>
      </c>
      <c r="G118" s="64">
        <f t="shared" si="14"/>
        <v>400.22946820709416</v>
      </c>
      <c r="H118" s="64">
        <f t="shared" si="15"/>
        <v>109661.47249164761</v>
      </c>
      <c r="I118" s="64"/>
      <c r="J118" s="64"/>
      <c r="K118" s="61"/>
    </row>
    <row r="119" spans="2:11" ht="12.75">
      <c r="B119" s="62">
        <f t="shared" si="16"/>
        <v>99</v>
      </c>
      <c r="C119" s="63">
        <f t="shared" si="10"/>
        <v>42248</v>
      </c>
      <c r="D119" s="64">
        <f t="shared" si="11"/>
        <v>109661.47249164761</v>
      </c>
      <c r="E119" s="64">
        <f t="shared" si="12"/>
        <v>767.4767585785081</v>
      </c>
      <c r="F119" s="64">
        <f t="shared" si="13"/>
        <v>368.5831523901399</v>
      </c>
      <c r="G119" s="64">
        <f t="shared" si="14"/>
        <v>398.8936061883682</v>
      </c>
      <c r="H119" s="64">
        <f t="shared" si="15"/>
        <v>109292.88933925745</v>
      </c>
      <c r="I119" s="64"/>
      <c r="J119" s="64"/>
      <c r="K119" s="61"/>
    </row>
    <row r="120" spans="2:11" ht="12.75">
      <c r="B120" s="62">
        <f t="shared" si="16"/>
        <v>100</v>
      </c>
      <c r="C120" s="63">
        <f t="shared" si="10"/>
        <v>42278</v>
      </c>
      <c r="D120" s="64">
        <f t="shared" si="11"/>
        <v>109292.88933925745</v>
      </c>
      <c r="E120" s="64">
        <f t="shared" si="12"/>
        <v>767.4767585785081</v>
      </c>
      <c r="F120" s="64">
        <f t="shared" si="13"/>
        <v>369.9238736069591</v>
      </c>
      <c r="G120" s="64">
        <f t="shared" si="14"/>
        <v>397.552884971549</v>
      </c>
      <c r="H120" s="64">
        <f t="shared" si="15"/>
        <v>108922.96546565047</v>
      </c>
      <c r="I120" s="64"/>
      <c r="J120" s="64"/>
      <c r="K120" s="61"/>
    </row>
    <row r="121" spans="2:11" ht="12.75">
      <c r="B121" s="62">
        <f t="shared" si="16"/>
        <v>101</v>
      </c>
      <c r="C121" s="63">
        <f t="shared" si="10"/>
        <v>42309</v>
      </c>
      <c r="D121" s="64">
        <f t="shared" si="11"/>
        <v>108922.96546565047</v>
      </c>
      <c r="E121" s="64">
        <f t="shared" si="12"/>
        <v>767.4767585785081</v>
      </c>
      <c r="F121" s="64">
        <f t="shared" si="13"/>
        <v>371.2694716972045</v>
      </c>
      <c r="G121" s="64">
        <f t="shared" si="14"/>
        <v>396.2072868813036</v>
      </c>
      <c r="H121" s="64">
        <f t="shared" si="15"/>
        <v>108551.6959939533</v>
      </c>
      <c r="I121" s="64"/>
      <c r="J121" s="64"/>
      <c r="K121" s="61"/>
    </row>
    <row r="122" spans="2:11" ht="12.75">
      <c r="B122" s="62">
        <f t="shared" si="16"/>
        <v>102</v>
      </c>
      <c r="C122" s="63">
        <f t="shared" si="10"/>
        <v>42339</v>
      </c>
      <c r="D122" s="64">
        <f t="shared" si="11"/>
        <v>108551.6959939533</v>
      </c>
      <c r="E122" s="64">
        <f t="shared" si="12"/>
        <v>767.4767585785081</v>
      </c>
      <c r="F122" s="64">
        <f t="shared" si="13"/>
        <v>372.61996440050297</v>
      </c>
      <c r="G122" s="64">
        <f t="shared" si="14"/>
        <v>394.85679417800515</v>
      </c>
      <c r="H122" s="64">
        <f t="shared" si="15"/>
        <v>108179.0760295528</v>
      </c>
      <c r="I122" s="64"/>
      <c r="J122" s="64"/>
      <c r="K122" s="61"/>
    </row>
    <row r="123" spans="2:11" ht="12.75">
      <c r="B123" s="62">
        <f t="shared" si="16"/>
        <v>103</v>
      </c>
      <c r="C123" s="63">
        <f t="shared" si="10"/>
        <v>42370</v>
      </c>
      <c r="D123" s="64">
        <f t="shared" si="11"/>
        <v>108179.0760295528</v>
      </c>
      <c r="E123" s="64">
        <f t="shared" si="12"/>
        <v>767.4767585785081</v>
      </c>
      <c r="F123" s="64">
        <f t="shared" si="13"/>
        <v>373.9753695210098</v>
      </c>
      <c r="G123" s="64">
        <f t="shared" si="14"/>
        <v>393.50138905749833</v>
      </c>
      <c r="H123" s="64">
        <f t="shared" si="15"/>
        <v>107805.10066003176</v>
      </c>
      <c r="I123" s="64"/>
      <c r="J123" s="64"/>
      <c r="K123" s="55"/>
    </row>
    <row r="124" spans="2:11" ht="12.75">
      <c r="B124" s="62">
        <f t="shared" si="16"/>
        <v>104</v>
      </c>
      <c r="C124" s="63">
        <f t="shared" si="10"/>
        <v>42401</v>
      </c>
      <c r="D124" s="64">
        <f t="shared" si="11"/>
        <v>107805.10066003176</v>
      </c>
      <c r="E124" s="64">
        <f t="shared" si="12"/>
        <v>767.4767585785081</v>
      </c>
      <c r="F124" s="64">
        <f t="shared" si="13"/>
        <v>375.33570492764255</v>
      </c>
      <c r="G124" s="64">
        <f t="shared" si="14"/>
        <v>392.14105365086556</v>
      </c>
      <c r="H124" s="64">
        <f t="shared" si="15"/>
        <v>107429.76495510415</v>
      </c>
      <c r="I124" s="64"/>
      <c r="J124" s="64"/>
      <c r="K124" s="55"/>
    </row>
    <row r="125" spans="2:11" ht="12.75">
      <c r="B125" s="62">
        <f t="shared" si="16"/>
        <v>105</v>
      </c>
      <c r="C125" s="63">
        <f t="shared" si="10"/>
        <v>42430</v>
      </c>
      <c r="D125" s="64">
        <f t="shared" si="11"/>
        <v>107429.76495510415</v>
      </c>
      <c r="E125" s="64">
        <f t="shared" si="12"/>
        <v>767.4767585785081</v>
      </c>
      <c r="F125" s="64">
        <f t="shared" si="13"/>
        <v>376.7009885543167</v>
      </c>
      <c r="G125" s="64">
        <f t="shared" si="14"/>
        <v>390.7757700241914</v>
      </c>
      <c r="H125" s="64">
        <f t="shared" si="15"/>
        <v>107053.06396654985</v>
      </c>
      <c r="I125" s="64"/>
      <c r="J125" s="64"/>
      <c r="K125" s="55"/>
    </row>
    <row r="126" spans="2:11" ht="12.75">
      <c r="B126" s="62">
        <f t="shared" si="16"/>
        <v>106</v>
      </c>
      <c r="C126" s="63">
        <f t="shared" si="10"/>
        <v>42461</v>
      </c>
      <c r="D126" s="64">
        <f t="shared" si="11"/>
        <v>107053.06396654985</v>
      </c>
      <c r="E126" s="64">
        <f t="shared" si="12"/>
        <v>767.4767585785081</v>
      </c>
      <c r="F126" s="64">
        <f t="shared" si="13"/>
        <v>378.07123840018306</v>
      </c>
      <c r="G126" s="64">
        <f t="shared" si="14"/>
        <v>389.40552017832505</v>
      </c>
      <c r="H126" s="64">
        <f t="shared" si="15"/>
        <v>106674.99272814963</v>
      </c>
      <c r="I126" s="64"/>
      <c r="J126" s="64"/>
      <c r="K126" s="55"/>
    </row>
    <row r="127" spans="2:11" ht="12.75">
      <c r="B127" s="62">
        <f t="shared" si="16"/>
        <v>107</v>
      </c>
      <c r="C127" s="63">
        <f t="shared" si="10"/>
        <v>42491</v>
      </c>
      <c r="D127" s="64">
        <f t="shared" si="11"/>
        <v>106674.99272814963</v>
      </c>
      <c r="E127" s="64">
        <f t="shared" si="12"/>
        <v>767.4767585785081</v>
      </c>
      <c r="F127" s="64">
        <f t="shared" si="13"/>
        <v>379.4464725298638</v>
      </c>
      <c r="G127" s="64">
        <f t="shared" si="14"/>
        <v>388.0302860486443</v>
      </c>
      <c r="H127" s="64">
        <f t="shared" si="15"/>
        <v>106295.54625561977</v>
      </c>
      <c r="I127" s="64"/>
      <c r="J127" s="64"/>
      <c r="K127" s="55"/>
    </row>
    <row r="128" spans="2:11" ht="12.75">
      <c r="B128" s="65">
        <f t="shared" si="16"/>
        <v>108</v>
      </c>
      <c r="C128" s="66">
        <f t="shared" si="10"/>
        <v>42522</v>
      </c>
      <c r="D128" s="67">
        <f t="shared" si="11"/>
        <v>106295.54625561977</v>
      </c>
      <c r="E128" s="67">
        <f t="shared" si="12"/>
        <v>767.4767585785081</v>
      </c>
      <c r="F128" s="67">
        <f t="shared" si="13"/>
        <v>380.8267090736912</v>
      </c>
      <c r="G128" s="67">
        <f t="shared" si="14"/>
        <v>386.65004950481693</v>
      </c>
      <c r="H128" s="67">
        <f t="shared" si="15"/>
        <v>105914.71954654611</v>
      </c>
      <c r="I128" s="67">
        <f>SUM(F117:F128)</f>
        <v>4479.916505412436</v>
      </c>
      <c r="J128" s="67">
        <f>SUM(G117:G128)</f>
        <v>4729.80459752966</v>
      </c>
      <c r="K128" s="68"/>
    </row>
    <row r="129" spans="2:11" ht="12.75">
      <c r="B129" s="62">
        <f t="shared" si="16"/>
        <v>109</v>
      </c>
      <c r="C129" s="63">
        <f t="shared" si="10"/>
        <v>42552</v>
      </c>
      <c r="D129" s="64">
        <f t="shared" si="11"/>
        <v>105914.71954654611</v>
      </c>
      <c r="E129" s="64">
        <f t="shared" si="12"/>
        <v>767.4767585785081</v>
      </c>
      <c r="F129" s="64">
        <f t="shared" si="13"/>
        <v>382.2119662279466</v>
      </c>
      <c r="G129" s="64">
        <f t="shared" si="14"/>
        <v>385.2647923505615</v>
      </c>
      <c r="H129" s="64">
        <f t="shared" si="15"/>
        <v>105532.50758031815</v>
      </c>
      <c r="I129" s="64"/>
      <c r="J129" s="64"/>
      <c r="K129" s="61"/>
    </row>
    <row r="130" spans="2:11" ht="12.75">
      <c r="B130" s="62">
        <f t="shared" si="16"/>
        <v>110</v>
      </c>
      <c r="C130" s="63">
        <f t="shared" si="10"/>
        <v>42583</v>
      </c>
      <c r="D130" s="64">
        <f t="shared" si="11"/>
        <v>105532.50758031815</v>
      </c>
      <c r="E130" s="64">
        <f t="shared" si="12"/>
        <v>767.4767585785081</v>
      </c>
      <c r="F130" s="64">
        <f t="shared" si="13"/>
        <v>383.6022622551008</v>
      </c>
      <c r="G130" s="64">
        <f t="shared" si="14"/>
        <v>383.8744963234073</v>
      </c>
      <c r="H130" s="64">
        <f t="shared" si="15"/>
        <v>105148.90531806307</v>
      </c>
      <c r="I130" s="64"/>
      <c r="J130" s="64"/>
      <c r="K130" s="61"/>
    </row>
    <row r="131" spans="2:11" ht="12.75">
      <c r="B131" s="62">
        <f t="shared" si="16"/>
        <v>111</v>
      </c>
      <c r="C131" s="63">
        <f t="shared" si="10"/>
        <v>42614</v>
      </c>
      <c r="D131" s="64">
        <f t="shared" si="11"/>
        <v>105148.90531806307</v>
      </c>
      <c r="E131" s="64">
        <f t="shared" si="12"/>
        <v>767.4767585785081</v>
      </c>
      <c r="F131" s="64">
        <f t="shared" si="13"/>
        <v>384.99761548405365</v>
      </c>
      <c r="G131" s="64">
        <f t="shared" si="14"/>
        <v>382.47914309445446</v>
      </c>
      <c r="H131" s="64">
        <f t="shared" si="15"/>
        <v>104763.907702579</v>
      </c>
      <c r="I131" s="64"/>
      <c r="J131" s="64"/>
      <c r="K131" s="61"/>
    </row>
    <row r="132" spans="2:11" ht="12.75">
      <c r="B132" s="62">
        <f t="shared" si="16"/>
        <v>112</v>
      </c>
      <c r="C132" s="63">
        <f t="shared" si="10"/>
        <v>42644</v>
      </c>
      <c r="D132" s="64">
        <f t="shared" si="11"/>
        <v>104763.907702579</v>
      </c>
      <c r="E132" s="64">
        <f t="shared" si="12"/>
        <v>767.4767585785081</v>
      </c>
      <c r="F132" s="64">
        <f t="shared" si="13"/>
        <v>386.398044310377</v>
      </c>
      <c r="G132" s="64">
        <f t="shared" si="14"/>
        <v>381.07871426813114</v>
      </c>
      <c r="H132" s="64">
        <f t="shared" si="15"/>
        <v>104377.50965826867</v>
      </c>
      <c r="I132" s="64"/>
      <c r="J132" s="64"/>
      <c r="K132" s="61"/>
    </row>
    <row r="133" spans="2:11" ht="12.75">
      <c r="B133" s="62">
        <f t="shared" si="16"/>
        <v>113</v>
      </c>
      <c r="C133" s="63">
        <f t="shared" si="10"/>
        <v>42675</v>
      </c>
      <c r="D133" s="64">
        <f t="shared" si="11"/>
        <v>104377.50965826867</v>
      </c>
      <c r="E133" s="64">
        <f t="shared" si="12"/>
        <v>767.4767585785081</v>
      </c>
      <c r="F133" s="64">
        <f t="shared" si="13"/>
        <v>387.80356719655583</v>
      </c>
      <c r="G133" s="64">
        <f t="shared" si="14"/>
        <v>379.6731913819523</v>
      </c>
      <c r="H133" s="64">
        <f t="shared" si="15"/>
        <v>103989.70609107209</v>
      </c>
      <c r="I133" s="64"/>
      <c r="J133" s="64"/>
      <c r="K133" s="61"/>
    </row>
    <row r="134" spans="2:11" ht="12.75">
      <c r="B134" s="62">
        <f t="shared" si="16"/>
        <v>114</v>
      </c>
      <c r="C134" s="63">
        <f t="shared" si="10"/>
        <v>42705</v>
      </c>
      <c r="D134" s="64">
        <f t="shared" si="11"/>
        <v>103989.70609107209</v>
      </c>
      <c r="E134" s="64">
        <f t="shared" si="12"/>
        <v>767.4767585785081</v>
      </c>
      <c r="F134" s="64">
        <f t="shared" si="13"/>
        <v>389.2142026722334</v>
      </c>
      <c r="G134" s="64">
        <f t="shared" si="14"/>
        <v>378.2625559062747</v>
      </c>
      <c r="H134" s="64">
        <f t="shared" si="15"/>
        <v>103600.4918883999</v>
      </c>
      <c r="I134" s="64"/>
      <c r="J134" s="64"/>
      <c r="K134" s="61"/>
    </row>
    <row r="135" spans="2:11" ht="12.75">
      <c r="B135" s="62">
        <f t="shared" si="16"/>
        <v>115</v>
      </c>
      <c r="C135" s="63">
        <f t="shared" si="10"/>
        <v>42736</v>
      </c>
      <c r="D135" s="64">
        <f t="shared" si="11"/>
        <v>103600.4918883999</v>
      </c>
      <c r="E135" s="64">
        <f t="shared" si="12"/>
        <v>767.4767585785081</v>
      </c>
      <c r="F135" s="64">
        <f t="shared" si="13"/>
        <v>390.62996933445345</v>
      </c>
      <c r="G135" s="64">
        <f t="shared" si="14"/>
        <v>376.84678924405466</v>
      </c>
      <c r="H135" s="64">
        <f t="shared" si="15"/>
        <v>103209.86191906543</v>
      </c>
      <c r="I135" s="64"/>
      <c r="J135" s="64"/>
      <c r="K135" s="55"/>
    </row>
    <row r="136" spans="2:11" ht="12.75">
      <c r="B136" s="62">
        <f t="shared" si="16"/>
        <v>116</v>
      </c>
      <c r="C136" s="63">
        <f t="shared" si="10"/>
        <v>42767</v>
      </c>
      <c r="D136" s="64">
        <f t="shared" si="11"/>
        <v>103209.86191906543</v>
      </c>
      <c r="E136" s="64">
        <f t="shared" si="12"/>
        <v>767.4767585785081</v>
      </c>
      <c r="F136" s="64">
        <f t="shared" si="13"/>
        <v>392.0508858479076</v>
      </c>
      <c r="G136" s="64">
        <f t="shared" si="14"/>
        <v>375.42587273060053</v>
      </c>
      <c r="H136" s="64">
        <f t="shared" si="15"/>
        <v>102817.81103321753</v>
      </c>
      <c r="I136" s="64"/>
      <c r="J136" s="64"/>
      <c r="K136" s="55"/>
    </row>
    <row r="137" spans="2:11" ht="12.75">
      <c r="B137" s="62">
        <f t="shared" si="16"/>
        <v>117</v>
      </c>
      <c r="C137" s="63">
        <f t="shared" si="10"/>
        <v>42795</v>
      </c>
      <c r="D137" s="64">
        <f t="shared" si="11"/>
        <v>102817.81103321753</v>
      </c>
      <c r="E137" s="64">
        <f t="shared" si="12"/>
        <v>767.4767585785081</v>
      </c>
      <c r="F137" s="64">
        <f t="shared" si="13"/>
        <v>393.47697094517935</v>
      </c>
      <c r="G137" s="64">
        <f t="shared" si="14"/>
        <v>373.99978763332876</v>
      </c>
      <c r="H137" s="64">
        <f t="shared" si="15"/>
        <v>102424.33406227233</v>
      </c>
      <c r="I137" s="64"/>
      <c r="J137" s="64"/>
      <c r="K137" s="55"/>
    </row>
    <row r="138" spans="2:11" ht="12.75">
      <c r="B138" s="62">
        <f t="shared" si="16"/>
        <v>118</v>
      </c>
      <c r="C138" s="63">
        <f t="shared" si="10"/>
        <v>42826</v>
      </c>
      <c r="D138" s="64">
        <f t="shared" si="11"/>
        <v>102424.33406227233</v>
      </c>
      <c r="E138" s="64">
        <f t="shared" si="12"/>
        <v>767.4767585785081</v>
      </c>
      <c r="F138" s="64">
        <f t="shared" si="13"/>
        <v>394.9082434269925</v>
      </c>
      <c r="G138" s="64">
        <f t="shared" si="14"/>
        <v>372.5685151515156</v>
      </c>
      <c r="H138" s="64">
        <f t="shared" si="15"/>
        <v>102029.42581884535</v>
      </c>
      <c r="I138" s="64"/>
      <c r="J138" s="64"/>
      <c r="K138" s="55"/>
    </row>
    <row r="139" spans="2:11" ht="12.75">
      <c r="B139" s="62">
        <f t="shared" si="16"/>
        <v>119</v>
      </c>
      <c r="C139" s="63">
        <f t="shared" si="10"/>
        <v>42856</v>
      </c>
      <c r="D139" s="64">
        <f t="shared" si="11"/>
        <v>102029.42581884535</v>
      </c>
      <c r="E139" s="64">
        <f t="shared" si="12"/>
        <v>767.4767585785081</v>
      </c>
      <c r="F139" s="64">
        <f t="shared" si="13"/>
        <v>396.34472216245814</v>
      </c>
      <c r="G139" s="64">
        <f t="shared" si="14"/>
        <v>371.13203641604997</v>
      </c>
      <c r="H139" s="64">
        <f t="shared" si="15"/>
        <v>101633.08109668292</v>
      </c>
      <c r="I139" s="64"/>
      <c r="J139" s="64"/>
      <c r="K139" s="55"/>
    </row>
    <row r="140" spans="2:11" ht="12.75">
      <c r="B140" s="65">
        <f t="shared" si="16"/>
        <v>120</v>
      </c>
      <c r="C140" s="66">
        <f t="shared" si="10"/>
        <v>42887</v>
      </c>
      <c r="D140" s="67">
        <f t="shared" si="11"/>
        <v>101633.08109668292</v>
      </c>
      <c r="E140" s="67">
        <f t="shared" si="12"/>
        <v>767.4767585785081</v>
      </c>
      <c r="F140" s="67">
        <f t="shared" si="13"/>
        <v>397.786426089324</v>
      </c>
      <c r="G140" s="67">
        <f t="shared" si="14"/>
        <v>369.69033248918413</v>
      </c>
      <c r="H140" s="67">
        <f t="shared" si="15"/>
        <v>101235.29467059359</v>
      </c>
      <c r="I140" s="67">
        <f>SUM(F129:F140)</f>
        <v>4679.424875952583</v>
      </c>
      <c r="J140" s="67">
        <f>SUM(G129:G140)</f>
        <v>4530.296226989516</v>
      </c>
      <c r="K140" s="68"/>
    </row>
    <row r="141" spans="2:11" ht="12.75">
      <c r="B141" s="62">
        <f t="shared" si="16"/>
        <v>121</v>
      </c>
      <c r="C141" s="63">
        <f t="shared" si="10"/>
        <v>42917</v>
      </c>
      <c r="D141" s="64">
        <f t="shared" si="11"/>
        <v>101235.29467059359</v>
      </c>
      <c r="E141" s="64">
        <f t="shared" si="12"/>
        <v>767.4767585785081</v>
      </c>
      <c r="F141" s="64">
        <f t="shared" si="13"/>
        <v>399.23337421422394</v>
      </c>
      <c r="G141" s="64">
        <f t="shared" si="14"/>
        <v>368.24338436428417</v>
      </c>
      <c r="H141" s="64">
        <f t="shared" si="15"/>
        <v>100836.06129637938</v>
      </c>
      <c r="I141" s="64"/>
      <c r="J141" s="64"/>
      <c r="K141" s="61"/>
    </row>
    <row r="142" spans="2:11" ht="12.75">
      <c r="B142" s="62">
        <f t="shared" si="16"/>
        <v>122</v>
      </c>
      <c r="C142" s="63">
        <f t="shared" si="10"/>
        <v>42948</v>
      </c>
      <c r="D142" s="64">
        <f t="shared" si="11"/>
        <v>100836.06129637938</v>
      </c>
      <c r="E142" s="64">
        <f t="shared" si="12"/>
        <v>767.4767585785081</v>
      </c>
      <c r="F142" s="64">
        <f t="shared" si="13"/>
        <v>400.6855856129281</v>
      </c>
      <c r="G142" s="64">
        <f t="shared" si="14"/>
        <v>366.79117296558</v>
      </c>
      <c r="H142" s="64">
        <f t="shared" si="15"/>
        <v>100435.37571076644</v>
      </c>
      <c r="I142" s="64"/>
      <c r="J142" s="64"/>
      <c r="K142" s="61"/>
    </row>
    <row r="143" spans="2:11" ht="12.75">
      <c r="B143" s="62">
        <f t="shared" si="16"/>
        <v>123</v>
      </c>
      <c r="C143" s="63">
        <f t="shared" si="10"/>
        <v>42979</v>
      </c>
      <c r="D143" s="64">
        <f t="shared" si="11"/>
        <v>100435.37571076644</v>
      </c>
      <c r="E143" s="64">
        <f t="shared" si="12"/>
        <v>767.4767585785081</v>
      </c>
      <c r="F143" s="64">
        <f t="shared" si="13"/>
        <v>402.14307943059515</v>
      </c>
      <c r="G143" s="64">
        <f t="shared" si="14"/>
        <v>365.33367914791296</v>
      </c>
      <c r="H143" s="64">
        <f t="shared" si="15"/>
        <v>100033.23263133582</v>
      </c>
      <c r="I143" s="64"/>
      <c r="J143" s="64"/>
      <c r="K143" s="61"/>
    </row>
    <row r="144" spans="2:11" ht="12.75">
      <c r="B144" s="62">
        <f t="shared" si="16"/>
        <v>124</v>
      </c>
      <c r="C144" s="63">
        <f t="shared" si="10"/>
        <v>43009</v>
      </c>
      <c r="D144" s="64">
        <f t="shared" si="11"/>
        <v>100033.23263133582</v>
      </c>
      <c r="E144" s="64">
        <f t="shared" si="12"/>
        <v>767.4767585785081</v>
      </c>
      <c r="F144" s="64">
        <f t="shared" si="13"/>
        <v>403.60587488202407</v>
      </c>
      <c r="G144" s="64">
        <f t="shared" si="14"/>
        <v>363.87088369648404</v>
      </c>
      <c r="H144" s="64">
        <f t="shared" si="15"/>
        <v>99629.62675645381</v>
      </c>
      <c r="I144" s="64"/>
      <c r="J144" s="64"/>
      <c r="K144" s="61"/>
    </row>
    <row r="145" spans="2:11" ht="12.75">
      <c r="B145" s="62">
        <f t="shared" si="16"/>
        <v>125</v>
      </c>
      <c r="C145" s="63">
        <f t="shared" si="10"/>
        <v>43040</v>
      </c>
      <c r="D145" s="64">
        <f t="shared" si="11"/>
        <v>99629.62675645381</v>
      </c>
      <c r="E145" s="64">
        <f t="shared" si="12"/>
        <v>767.4767585785081</v>
      </c>
      <c r="F145" s="64">
        <f t="shared" si="13"/>
        <v>405.07399125190733</v>
      </c>
      <c r="G145" s="64">
        <f t="shared" si="14"/>
        <v>362.4027673266008</v>
      </c>
      <c r="H145" s="64">
        <f t="shared" si="15"/>
        <v>99224.55276520191</v>
      </c>
      <c r="I145" s="64"/>
      <c r="J145" s="64"/>
      <c r="K145" s="61"/>
    </row>
    <row r="146" spans="2:11" ht="12.75">
      <c r="B146" s="62">
        <f t="shared" si="16"/>
        <v>126</v>
      </c>
      <c r="C146" s="63">
        <f t="shared" si="10"/>
        <v>43070</v>
      </c>
      <c r="D146" s="64">
        <f t="shared" si="11"/>
        <v>99224.55276520191</v>
      </c>
      <c r="E146" s="64">
        <f t="shared" si="12"/>
        <v>767.4767585785081</v>
      </c>
      <c r="F146" s="64">
        <f t="shared" si="13"/>
        <v>406.5474478950862</v>
      </c>
      <c r="G146" s="64">
        <f t="shared" si="14"/>
        <v>360.92931068342193</v>
      </c>
      <c r="H146" s="64">
        <f t="shared" si="15"/>
        <v>98818.00531730683</v>
      </c>
      <c r="I146" s="64"/>
      <c r="J146" s="64"/>
      <c r="K146" s="61"/>
    </row>
    <row r="147" spans="2:11" ht="12.75">
      <c r="B147" s="62">
        <f t="shared" si="16"/>
        <v>127</v>
      </c>
      <c r="C147" s="63">
        <f t="shared" si="10"/>
        <v>43101</v>
      </c>
      <c r="D147" s="64">
        <f t="shared" si="11"/>
        <v>98818.00531730683</v>
      </c>
      <c r="E147" s="64">
        <f t="shared" si="12"/>
        <v>767.4767585785081</v>
      </c>
      <c r="F147" s="64">
        <f t="shared" si="13"/>
        <v>408.0262642368045</v>
      </c>
      <c r="G147" s="64">
        <f t="shared" si="14"/>
        <v>359.45049434170363</v>
      </c>
      <c r="H147" s="64">
        <f t="shared" si="15"/>
        <v>98409.97905307003</v>
      </c>
      <c r="I147" s="64"/>
      <c r="J147" s="64"/>
      <c r="K147" s="55"/>
    </row>
    <row r="148" spans="2:11" ht="12.75">
      <c r="B148" s="62">
        <f t="shared" si="16"/>
        <v>128</v>
      </c>
      <c r="C148" s="63">
        <f t="shared" si="10"/>
        <v>43132</v>
      </c>
      <c r="D148" s="64">
        <f t="shared" si="11"/>
        <v>98409.97905307003</v>
      </c>
      <c r="E148" s="64">
        <f t="shared" si="12"/>
        <v>767.4767585785081</v>
      </c>
      <c r="F148" s="64">
        <f t="shared" si="13"/>
        <v>409.5104597729659</v>
      </c>
      <c r="G148" s="64">
        <f t="shared" si="14"/>
        <v>357.96629880554224</v>
      </c>
      <c r="H148" s="64">
        <f t="shared" si="15"/>
        <v>98000.46859329709</v>
      </c>
      <c r="I148" s="64"/>
      <c r="J148" s="64"/>
      <c r="K148" s="55"/>
    </row>
    <row r="149" spans="2:11" ht="12.75">
      <c r="B149" s="62">
        <f t="shared" si="16"/>
        <v>129</v>
      </c>
      <c r="C149" s="63">
        <f aca="true" t="shared" si="17" ref="C149:C212">IF(Loan_Not_Paid*Values_Entered,Payment_Date,"")</f>
        <v>43160</v>
      </c>
      <c r="D149" s="64">
        <f aca="true" t="shared" si="18" ref="D149:D212">IF(Loan_Not_Paid*Values_Entered,Beginning_Balance,"")</f>
        <v>98000.46859329709</v>
      </c>
      <c r="E149" s="64">
        <f aca="true" t="shared" si="19" ref="E149:E212">IF(Loan_Not_Paid*Values_Entered,Monthly_Payment,"")</f>
        <v>767.4767585785081</v>
      </c>
      <c r="F149" s="64">
        <f aca="true" t="shared" si="20" ref="F149:F212">IF(Loan_Not_Paid*Values_Entered,Principal,"")</f>
        <v>411.0000540703899</v>
      </c>
      <c r="G149" s="64">
        <f aca="true" t="shared" si="21" ref="G149:G212">IF(Loan_Not_Paid*Values_Entered,Interest,"")</f>
        <v>356.4767045081182</v>
      </c>
      <c r="H149" s="64">
        <f aca="true" t="shared" si="22" ref="H149:H212">IF(Loan_Not_Paid*Values_Entered,Ending_Balance,"")</f>
        <v>97589.46853922673</v>
      </c>
      <c r="I149" s="64"/>
      <c r="J149" s="64"/>
      <c r="K149" s="55"/>
    </row>
    <row r="150" spans="2:11" ht="12.75">
      <c r="B150" s="62">
        <f aca="true" t="shared" si="23" ref="B150:B213">IF(Loan_Not_Paid*Values_Entered,Payment_Number,"")</f>
        <v>130</v>
      </c>
      <c r="C150" s="63">
        <f t="shared" si="17"/>
        <v>43191</v>
      </c>
      <c r="D150" s="64">
        <f t="shared" si="18"/>
        <v>97589.46853922673</v>
      </c>
      <c r="E150" s="64">
        <f t="shared" si="19"/>
        <v>767.4767585785081</v>
      </c>
      <c r="F150" s="64">
        <f t="shared" si="20"/>
        <v>412.49506676707085</v>
      </c>
      <c r="G150" s="64">
        <f t="shared" si="21"/>
        <v>354.98169181143726</v>
      </c>
      <c r="H150" s="64">
        <f t="shared" si="22"/>
        <v>97176.97347245963</v>
      </c>
      <c r="I150" s="64"/>
      <c r="J150" s="64"/>
      <c r="K150" s="55"/>
    </row>
    <row r="151" spans="2:11" ht="12.75">
      <c r="B151" s="62">
        <f t="shared" si="23"/>
        <v>131</v>
      </c>
      <c r="C151" s="63">
        <f t="shared" si="17"/>
        <v>43221</v>
      </c>
      <c r="D151" s="64">
        <f t="shared" si="18"/>
        <v>97176.97347245963</v>
      </c>
      <c r="E151" s="64">
        <f t="shared" si="19"/>
        <v>767.4767585785081</v>
      </c>
      <c r="F151" s="64">
        <f t="shared" si="20"/>
        <v>413.9955175724362</v>
      </c>
      <c r="G151" s="64">
        <f t="shared" si="21"/>
        <v>353.4812410060719</v>
      </c>
      <c r="H151" s="64">
        <f t="shared" si="22"/>
        <v>96762.97795488719</v>
      </c>
      <c r="I151" s="64"/>
      <c r="J151" s="64"/>
      <c r="K151" s="55"/>
    </row>
    <row r="152" spans="2:11" ht="12.75">
      <c r="B152" s="65">
        <f t="shared" si="23"/>
        <v>132</v>
      </c>
      <c r="C152" s="66">
        <f t="shared" si="17"/>
        <v>43252</v>
      </c>
      <c r="D152" s="67">
        <f t="shared" si="18"/>
        <v>96762.97795488719</v>
      </c>
      <c r="E152" s="67">
        <f t="shared" si="19"/>
        <v>767.4767585785081</v>
      </c>
      <c r="F152" s="67">
        <f t="shared" si="20"/>
        <v>415.50142626760595</v>
      </c>
      <c r="G152" s="67">
        <f t="shared" si="21"/>
        <v>351.97533231090216</v>
      </c>
      <c r="H152" s="67">
        <f t="shared" si="22"/>
        <v>96347.47652861958</v>
      </c>
      <c r="I152" s="67">
        <f>SUM(F141:F152)</f>
        <v>4887.818141974038</v>
      </c>
      <c r="J152" s="67">
        <f>SUM(G141:G152)</f>
        <v>4321.902960968059</v>
      </c>
      <c r="K152" s="68"/>
    </row>
    <row r="153" spans="2:11" ht="12.75">
      <c r="B153" s="62">
        <f t="shared" si="23"/>
        <v>133</v>
      </c>
      <c r="C153" s="63">
        <f t="shared" si="17"/>
        <v>43282</v>
      </c>
      <c r="D153" s="64">
        <f t="shared" si="18"/>
        <v>96347.47652861958</v>
      </c>
      <c r="E153" s="64">
        <f t="shared" si="19"/>
        <v>767.4767585785081</v>
      </c>
      <c r="F153" s="64">
        <f t="shared" si="20"/>
        <v>417.01281270565437</v>
      </c>
      <c r="G153" s="64">
        <f t="shared" si="21"/>
        <v>350.46394587285374</v>
      </c>
      <c r="H153" s="64">
        <f t="shared" si="22"/>
        <v>95930.46371591398</v>
      </c>
      <c r="I153" s="64"/>
      <c r="J153" s="64"/>
      <c r="K153" s="61"/>
    </row>
    <row r="154" spans="2:11" ht="12.75">
      <c r="B154" s="62">
        <f t="shared" si="23"/>
        <v>134</v>
      </c>
      <c r="C154" s="63">
        <f t="shared" si="17"/>
        <v>43313</v>
      </c>
      <c r="D154" s="64">
        <f t="shared" si="18"/>
        <v>95930.46371591398</v>
      </c>
      <c r="E154" s="64">
        <f t="shared" si="19"/>
        <v>767.4767585785081</v>
      </c>
      <c r="F154" s="64">
        <f t="shared" si="20"/>
        <v>418.52969681187096</v>
      </c>
      <c r="G154" s="64">
        <f t="shared" si="21"/>
        <v>348.94706176663715</v>
      </c>
      <c r="H154" s="64">
        <f t="shared" si="22"/>
        <v>95511.93401910207</v>
      </c>
      <c r="I154" s="64"/>
      <c r="J154" s="64"/>
      <c r="K154" s="61"/>
    </row>
    <row r="155" spans="2:11" ht="12.75">
      <c r="B155" s="62">
        <f t="shared" si="23"/>
        <v>135</v>
      </c>
      <c r="C155" s="63">
        <f t="shared" si="17"/>
        <v>43344</v>
      </c>
      <c r="D155" s="64">
        <f t="shared" si="18"/>
        <v>95511.93401910207</v>
      </c>
      <c r="E155" s="64">
        <f t="shared" si="19"/>
        <v>767.4767585785081</v>
      </c>
      <c r="F155" s="64">
        <f t="shared" si="20"/>
        <v>420.0520985840243</v>
      </c>
      <c r="G155" s="64">
        <f t="shared" si="21"/>
        <v>347.4246599944838</v>
      </c>
      <c r="H155" s="64">
        <f t="shared" si="22"/>
        <v>95091.88192051806</v>
      </c>
      <c r="I155" s="64"/>
      <c r="J155" s="64"/>
      <c r="K155" s="61"/>
    </row>
    <row r="156" spans="2:11" ht="12.75">
      <c r="B156" s="62">
        <f t="shared" si="23"/>
        <v>136</v>
      </c>
      <c r="C156" s="63">
        <f t="shared" si="17"/>
        <v>43374</v>
      </c>
      <c r="D156" s="64">
        <f t="shared" si="18"/>
        <v>95091.88192051806</v>
      </c>
      <c r="E156" s="64">
        <f t="shared" si="19"/>
        <v>767.4767585785081</v>
      </c>
      <c r="F156" s="64">
        <f t="shared" si="20"/>
        <v>421.5800380926236</v>
      </c>
      <c r="G156" s="64">
        <f t="shared" si="21"/>
        <v>345.8967204858845</v>
      </c>
      <c r="H156" s="64">
        <f t="shared" si="22"/>
        <v>94670.30188242547</v>
      </c>
      <c r="I156" s="64"/>
      <c r="J156" s="64"/>
      <c r="K156" s="61"/>
    </row>
    <row r="157" spans="2:11" ht="12.75">
      <c r="B157" s="62">
        <f t="shared" si="23"/>
        <v>137</v>
      </c>
      <c r="C157" s="63">
        <f t="shared" si="17"/>
        <v>43405</v>
      </c>
      <c r="D157" s="64">
        <f t="shared" si="18"/>
        <v>94670.30188242547</v>
      </c>
      <c r="E157" s="64">
        <f t="shared" si="19"/>
        <v>767.4767585785081</v>
      </c>
      <c r="F157" s="64">
        <f t="shared" si="20"/>
        <v>423.11353548118547</v>
      </c>
      <c r="G157" s="64">
        <f t="shared" si="21"/>
        <v>344.36322309732265</v>
      </c>
      <c r="H157" s="64">
        <f t="shared" si="22"/>
        <v>94247.18834694428</v>
      </c>
      <c r="I157" s="64"/>
      <c r="J157" s="64"/>
      <c r="K157" s="61"/>
    </row>
    <row r="158" spans="2:11" ht="12.75">
      <c r="B158" s="62">
        <f t="shared" si="23"/>
        <v>138</v>
      </c>
      <c r="C158" s="63">
        <f t="shared" si="17"/>
        <v>43435</v>
      </c>
      <c r="D158" s="64">
        <f t="shared" si="18"/>
        <v>94247.18834694428</v>
      </c>
      <c r="E158" s="64">
        <f t="shared" si="19"/>
        <v>767.4767585785081</v>
      </c>
      <c r="F158" s="64">
        <f t="shared" si="20"/>
        <v>424.6526109664983</v>
      </c>
      <c r="G158" s="64">
        <f t="shared" si="21"/>
        <v>342.8241476120098</v>
      </c>
      <c r="H158" s="64">
        <f t="shared" si="22"/>
        <v>93822.53573597776</v>
      </c>
      <c r="I158" s="64"/>
      <c r="J158" s="64"/>
      <c r="K158" s="61"/>
    </row>
    <row r="159" spans="2:11" ht="12.75">
      <c r="B159" s="62">
        <f t="shared" si="23"/>
        <v>139</v>
      </c>
      <c r="C159" s="63">
        <f t="shared" si="17"/>
        <v>43466</v>
      </c>
      <c r="D159" s="64">
        <f t="shared" si="18"/>
        <v>93822.53573597776</v>
      </c>
      <c r="E159" s="64">
        <f t="shared" si="19"/>
        <v>767.4767585785081</v>
      </c>
      <c r="F159" s="64">
        <f t="shared" si="20"/>
        <v>426.197284838889</v>
      </c>
      <c r="G159" s="64">
        <f t="shared" si="21"/>
        <v>341.2794737396191</v>
      </c>
      <c r="H159" s="64">
        <f t="shared" si="22"/>
        <v>93396.33845113887</v>
      </c>
      <c r="I159" s="64"/>
      <c r="J159" s="64"/>
      <c r="K159" s="55"/>
    </row>
    <row r="160" spans="2:11" ht="12.75">
      <c r="B160" s="62">
        <f t="shared" si="23"/>
        <v>140</v>
      </c>
      <c r="C160" s="63">
        <f t="shared" si="17"/>
        <v>43497</v>
      </c>
      <c r="D160" s="64">
        <f t="shared" si="18"/>
        <v>93396.33845113887</v>
      </c>
      <c r="E160" s="64">
        <f t="shared" si="19"/>
        <v>767.4767585785081</v>
      </c>
      <c r="F160" s="64">
        <f t="shared" si="20"/>
        <v>427.7475774624904</v>
      </c>
      <c r="G160" s="64">
        <f t="shared" si="21"/>
        <v>339.7291811160177</v>
      </c>
      <c r="H160" s="64">
        <f t="shared" si="22"/>
        <v>92968.59087367638</v>
      </c>
      <c r="I160" s="64"/>
      <c r="J160" s="64"/>
      <c r="K160" s="55"/>
    </row>
    <row r="161" spans="2:11" ht="12.75">
      <c r="B161" s="62">
        <f t="shared" si="23"/>
        <v>141</v>
      </c>
      <c r="C161" s="63">
        <f t="shared" si="17"/>
        <v>43525</v>
      </c>
      <c r="D161" s="64">
        <f t="shared" si="18"/>
        <v>92968.59087367638</v>
      </c>
      <c r="E161" s="64">
        <f t="shared" si="19"/>
        <v>767.4767585785081</v>
      </c>
      <c r="F161" s="64">
        <f t="shared" si="20"/>
        <v>429.30350927551024</v>
      </c>
      <c r="G161" s="64">
        <f t="shared" si="21"/>
        <v>338.1732493029979</v>
      </c>
      <c r="H161" s="64">
        <f t="shared" si="22"/>
        <v>92539.28736440092</v>
      </c>
      <c r="I161" s="64"/>
      <c r="J161" s="64"/>
      <c r="K161" s="55"/>
    </row>
    <row r="162" spans="2:11" ht="12.75">
      <c r="B162" s="62">
        <f t="shared" si="23"/>
        <v>142</v>
      </c>
      <c r="C162" s="63">
        <f t="shared" si="17"/>
        <v>43556</v>
      </c>
      <c r="D162" s="64">
        <f t="shared" si="18"/>
        <v>92539.28736440092</v>
      </c>
      <c r="E162" s="64">
        <f t="shared" si="19"/>
        <v>767.4767585785081</v>
      </c>
      <c r="F162" s="64">
        <f t="shared" si="20"/>
        <v>430.86510079049975</v>
      </c>
      <c r="G162" s="64">
        <f t="shared" si="21"/>
        <v>336.61165778800836</v>
      </c>
      <c r="H162" s="64">
        <f t="shared" si="22"/>
        <v>92108.42226361041</v>
      </c>
      <c r="I162" s="64"/>
      <c r="J162" s="64"/>
      <c r="K162" s="55"/>
    </row>
    <row r="163" spans="2:11" ht="12.75">
      <c r="B163" s="62">
        <f t="shared" si="23"/>
        <v>143</v>
      </c>
      <c r="C163" s="63">
        <f t="shared" si="17"/>
        <v>43586</v>
      </c>
      <c r="D163" s="64">
        <f t="shared" si="18"/>
        <v>92108.42226361041</v>
      </c>
      <c r="E163" s="64">
        <f t="shared" si="19"/>
        <v>767.4767585785081</v>
      </c>
      <c r="F163" s="64">
        <f t="shared" si="20"/>
        <v>432.43237259462524</v>
      </c>
      <c r="G163" s="64">
        <f t="shared" si="21"/>
        <v>335.0443859838829</v>
      </c>
      <c r="H163" s="64">
        <f t="shared" si="22"/>
        <v>91675.98989101578</v>
      </c>
      <c r="I163" s="64"/>
      <c r="J163" s="64"/>
      <c r="K163" s="55"/>
    </row>
    <row r="164" spans="2:11" ht="12.75">
      <c r="B164" s="65">
        <f t="shared" si="23"/>
        <v>144</v>
      </c>
      <c r="C164" s="66">
        <f t="shared" si="17"/>
        <v>43617</v>
      </c>
      <c r="D164" s="67">
        <f t="shared" si="18"/>
        <v>91675.98989101578</v>
      </c>
      <c r="E164" s="67">
        <f t="shared" si="19"/>
        <v>767.4767585785081</v>
      </c>
      <c r="F164" s="67">
        <f t="shared" si="20"/>
        <v>434.0053453499382</v>
      </c>
      <c r="G164" s="67">
        <f t="shared" si="21"/>
        <v>333.47141322856993</v>
      </c>
      <c r="H164" s="67">
        <f t="shared" si="22"/>
        <v>91241.98454566585</v>
      </c>
      <c r="I164" s="67">
        <f>SUM(F153:F164)</f>
        <v>5105.49198295381</v>
      </c>
      <c r="J164" s="67">
        <f>SUM(G153:G164)</f>
        <v>4104.2291199882875</v>
      </c>
      <c r="K164" s="68"/>
    </row>
    <row r="165" spans="2:11" ht="12.75">
      <c r="B165" s="62">
        <f t="shared" si="23"/>
        <v>145</v>
      </c>
      <c r="C165" s="63">
        <f t="shared" si="17"/>
        <v>43647</v>
      </c>
      <c r="D165" s="64">
        <f t="shared" si="18"/>
        <v>91241.98454566585</v>
      </c>
      <c r="E165" s="64">
        <f t="shared" si="19"/>
        <v>767.4767585785081</v>
      </c>
      <c r="F165" s="64">
        <f t="shared" si="20"/>
        <v>435.58403979364857</v>
      </c>
      <c r="G165" s="64">
        <f t="shared" si="21"/>
        <v>331.89271878485954</v>
      </c>
      <c r="H165" s="64">
        <f t="shared" si="22"/>
        <v>90806.40050587224</v>
      </c>
      <c r="I165" s="64"/>
      <c r="J165" s="64"/>
      <c r="K165" s="61"/>
    </row>
    <row r="166" spans="2:11" ht="12.75">
      <c r="B166" s="62">
        <f t="shared" si="23"/>
        <v>146</v>
      </c>
      <c r="C166" s="63">
        <f t="shared" si="17"/>
        <v>43678</v>
      </c>
      <c r="D166" s="64">
        <f t="shared" si="18"/>
        <v>90806.40050587224</v>
      </c>
      <c r="E166" s="64">
        <f t="shared" si="19"/>
        <v>767.4767585785081</v>
      </c>
      <c r="F166" s="64">
        <f t="shared" si="20"/>
        <v>437.1684767383978</v>
      </c>
      <c r="G166" s="64">
        <f t="shared" si="21"/>
        <v>330.3082818401103</v>
      </c>
      <c r="H166" s="64">
        <f t="shared" si="22"/>
        <v>90369.23202913383</v>
      </c>
      <c r="I166" s="64"/>
      <c r="J166" s="64"/>
      <c r="K166" s="61"/>
    </row>
    <row r="167" spans="2:11" ht="12.75">
      <c r="B167" s="62">
        <f t="shared" si="23"/>
        <v>147</v>
      </c>
      <c r="C167" s="63">
        <f t="shared" si="17"/>
        <v>43709</v>
      </c>
      <c r="D167" s="64">
        <f t="shared" si="18"/>
        <v>90369.23202913383</v>
      </c>
      <c r="E167" s="64">
        <f t="shared" si="19"/>
        <v>767.4767585785081</v>
      </c>
      <c r="F167" s="64">
        <f t="shared" si="20"/>
        <v>438.7586770725338</v>
      </c>
      <c r="G167" s="64">
        <f t="shared" si="21"/>
        <v>328.7180815059743</v>
      </c>
      <c r="H167" s="64">
        <f t="shared" si="22"/>
        <v>89930.4733520613</v>
      </c>
      <c r="I167" s="64"/>
      <c r="J167" s="64"/>
      <c r="K167" s="61"/>
    </row>
    <row r="168" spans="2:11" ht="12.75">
      <c r="B168" s="62">
        <f t="shared" si="23"/>
        <v>148</v>
      </c>
      <c r="C168" s="63">
        <f t="shared" si="17"/>
        <v>43739</v>
      </c>
      <c r="D168" s="64">
        <f t="shared" si="18"/>
        <v>89930.4733520613</v>
      </c>
      <c r="E168" s="64">
        <f t="shared" si="19"/>
        <v>767.4767585785081</v>
      </c>
      <c r="F168" s="64">
        <f t="shared" si="20"/>
        <v>440.35466176038517</v>
      </c>
      <c r="G168" s="64">
        <f t="shared" si="21"/>
        <v>327.12209681812294</v>
      </c>
      <c r="H168" s="64">
        <f t="shared" si="22"/>
        <v>89490.11869030091</v>
      </c>
      <c r="I168" s="64"/>
      <c r="J168" s="64"/>
      <c r="K168" s="61"/>
    </row>
    <row r="169" spans="2:11" ht="12.75">
      <c r="B169" s="62">
        <f t="shared" si="23"/>
        <v>149</v>
      </c>
      <c r="C169" s="63">
        <f t="shared" si="17"/>
        <v>43770</v>
      </c>
      <c r="D169" s="64">
        <f t="shared" si="18"/>
        <v>89490.11869030091</v>
      </c>
      <c r="E169" s="64">
        <f t="shared" si="19"/>
        <v>767.4767585785081</v>
      </c>
      <c r="F169" s="64">
        <f t="shared" si="20"/>
        <v>441.95645184253857</v>
      </c>
      <c r="G169" s="64">
        <f t="shared" si="21"/>
        <v>325.52030673596954</v>
      </c>
      <c r="H169" s="64">
        <f t="shared" si="22"/>
        <v>89048.1622384584</v>
      </c>
      <c r="I169" s="64"/>
      <c r="J169" s="64"/>
      <c r="K169" s="61"/>
    </row>
    <row r="170" spans="2:11" ht="12.75">
      <c r="B170" s="62">
        <f t="shared" si="23"/>
        <v>150</v>
      </c>
      <c r="C170" s="63">
        <f t="shared" si="17"/>
        <v>43800</v>
      </c>
      <c r="D170" s="64">
        <f t="shared" si="18"/>
        <v>89048.1622384584</v>
      </c>
      <c r="E170" s="64">
        <f t="shared" si="19"/>
        <v>767.4767585785081</v>
      </c>
      <c r="F170" s="64">
        <f t="shared" si="20"/>
        <v>443.56406843611563</v>
      </c>
      <c r="G170" s="64">
        <f t="shared" si="21"/>
        <v>323.9126901423925</v>
      </c>
      <c r="H170" s="64">
        <f t="shared" si="22"/>
        <v>88604.59817002228</v>
      </c>
      <c r="I170" s="64"/>
      <c r="J170" s="64"/>
      <c r="K170" s="61"/>
    </row>
    <row r="171" spans="2:11" ht="12.75">
      <c r="B171" s="62">
        <f t="shared" si="23"/>
        <v>151</v>
      </c>
      <c r="C171" s="63">
        <f t="shared" si="17"/>
        <v>43831</v>
      </c>
      <c r="D171" s="64">
        <f t="shared" si="18"/>
        <v>88604.59817002228</v>
      </c>
      <c r="E171" s="64">
        <f t="shared" si="19"/>
        <v>767.4767585785081</v>
      </c>
      <c r="F171" s="64">
        <f t="shared" si="20"/>
        <v>445.17753273505207</v>
      </c>
      <c r="G171" s="64">
        <f t="shared" si="21"/>
        <v>322.29922584345604</v>
      </c>
      <c r="H171" s="64">
        <f t="shared" si="22"/>
        <v>88159.42063728723</v>
      </c>
      <c r="I171" s="64"/>
      <c r="J171" s="64"/>
      <c r="K171" s="55"/>
    </row>
    <row r="172" spans="2:11" ht="12.75">
      <c r="B172" s="62">
        <f t="shared" si="23"/>
        <v>152</v>
      </c>
      <c r="C172" s="63">
        <f t="shared" si="17"/>
        <v>43862</v>
      </c>
      <c r="D172" s="64">
        <f t="shared" si="18"/>
        <v>88159.42063728723</v>
      </c>
      <c r="E172" s="64">
        <f t="shared" si="19"/>
        <v>767.4767585785081</v>
      </c>
      <c r="F172" s="64">
        <f t="shared" si="20"/>
        <v>446.7968660103758</v>
      </c>
      <c r="G172" s="64">
        <f t="shared" si="21"/>
        <v>320.6798925681323</v>
      </c>
      <c r="H172" s="64">
        <f t="shared" si="22"/>
        <v>87712.62377127688</v>
      </c>
      <c r="I172" s="64"/>
      <c r="J172" s="64"/>
      <c r="K172" s="55"/>
    </row>
    <row r="173" spans="2:11" ht="12.75">
      <c r="B173" s="62">
        <f t="shared" si="23"/>
        <v>153</v>
      </c>
      <c r="C173" s="63">
        <f t="shared" si="17"/>
        <v>43891</v>
      </c>
      <c r="D173" s="64">
        <f t="shared" si="18"/>
        <v>87712.62377127688</v>
      </c>
      <c r="E173" s="64">
        <f t="shared" si="19"/>
        <v>767.4767585785081</v>
      </c>
      <c r="F173" s="64">
        <f t="shared" si="20"/>
        <v>448.42208961048846</v>
      </c>
      <c r="G173" s="64">
        <f t="shared" si="21"/>
        <v>319.05466896801966</v>
      </c>
      <c r="H173" s="64">
        <f t="shared" si="22"/>
        <v>87264.2016816664</v>
      </c>
      <c r="I173" s="64"/>
      <c r="J173" s="64"/>
      <c r="K173" s="55"/>
    </row>
    <row r="174" spans="2:11" ht="12.75">
      <c r="B174" s="62">
        <f t="shared" si="23"/>
        <v>154</v>
      </c>
      <c r="C174" s="63">
        <f t="shared" si="17"/>
        <v>43922</v>
      </c>
      <c r="D174" s="64">
        <f t="shared" si="18"/>
        <v>87264.2016816664</v>
      </c>
      <c r="E174" s="64">
        <f t="shared" si="19"/>
        <v>767.4767585785081</v>
      </c>
      <c r="F174" s="64">
        <f t="shared" si="20"/>
        <v>450.0532249614466</v>
      </c>
      <c r="G174" s="64">
        <f t="shared" si="21"/>
        <v>317.42353361706154</v>
      </c>
      <c r="H174" s="64">
        <f t="shared" si="22"/>
        <v>86814.14845670489</v>
      </c>
      <c r="I174" s="64"/>
      <c r="J174" s="64"/>
      <c r="K174" s="55"/>
    </row>
    <row r="175" spans="2:11" ht="12.75">
      <c r="B175" s="62">
        <f t="shared" si="23"/>
        <v>155</v>
      </c>
      <c r="C175" s="63">
        <f t="shared" si="17"/>
        <v>43952</v>
      </c>
      <c r="D175" s="64">
        <f t="shared" si="18"/>
        <v>86814.14845670489</v>
      </c>
      <c r="E175" s="64">
        <f t="shared" si="19"/>
        <v>767.4767585785081</v>
      </c>
      <c r="F175" s="64">
        <f t="shared" si="20"/>
        <v>451.69029356724405</v>
      </c>
      <c r="G175" s="64">
        <f t="shared" si="21"/>
        <v>315.78646501126406</v>
      </c>
      <c r="H175" s="64">
        <f t="shared" si="22"/>
        <v>86362.45816313766</v>
      </c>
      <c r="I175" s="64"/>
      <c r="J175" s="64"/>
      <c r="K175" s="55"/>
    </row>
    <row r="176" spans="2:11" ht="12.75">
      <c r="B176" s="65">
        <f t="shared" si="23"/>
        <v>156</v>
      </c>
      <c r="C176" s="66">
        <f t="shared" si="17"/>
        <v>43983</v>
      </c>
      <c r="D176" s="67">
        <f t="shared" si="18"/>
        <v>86362.45816313766</v>
      </c>
      <c r="E176" s="67">
        <f t="shared" si="19"/>
        <v>767.4767585785081</v>
      </c>
      <c r="F176" s="67">
        <f t="shared" si="20"/>
        <v>453.33331701009485</v>
      </c>
      <c r="G176" s="67">
        <f t="shared" si="21"/>
        <v>314.14344156841327</v>
      </c>
      <c r="H176" s="67">
        <f t="shared" si="22"/>
        <v>85909.12484612755</v>
      </c>
      <c r="I176" s="67">
        <f>SUM(F165:F176)</f>
        <v>5332.859699538321</v>
      </c>
      <c r="J176" s="67">
        <f>SUM(G165:G176)</f>
        <v>3876.861403403776</v>
      </c>
      <c r="K176" s="68"/>
    </row>
    <row r="177" spans="2:11" ht="12.75">
      <c r="B177" s="62">
        <f t="shared" si="23"/>
        <v>157</v>
      </c>
      <c r="C177" s="63">
        <f t="shared" si="17"/>
        <v>44013</v>
      </c>
      <c r="D177" s="64">
        <f t="shared" si="18"/>
        <v>85909.12484612755</v>
      </c>
      <c r="E177" s="64">
        <f t="shared" si="19"/>
        <v>767.4767585785081</v>
      </c>
      <c r="F177" s="64">
        <f t="shared" si="20"/>
        <v>454.9823169507191</v>
      </c>
      <c r="G177" s="64">
        <f t="shared" si="21"/>
        <v>312.494441627789</v>
      </c>
      <c r="H177" s="64">
        <f t="shared" si="22"/>
        <v>85454.14252917687</v>
      </c>
      <c r="I177" s="64"/>
      <c r="J177" s="64"/>
      <c r="K177" s="61"/>
    </row>
    <row r="178" spans="2:11" ht="12.75">
      <c r="B178" s="62">
        <f t="shared" si="23"/>
        <v>158</v>
      </c>
      <c r="C178" s="63">
        <f t="shared" si="17"/>
        <v>44044</v>
      </c>
      <c r="D178" s="64">
        <f t="shared" si="18"/>
        <v>85454.14252917687</v>
      </c>
      <c r="E178" s="64">
        <f t="shared" si="19"/>
        <v>767.4767585785081</v>
      </c>
      <c r="F178" s="64">
        <f t="shared" si="20"/>
        <v>456.6373151286272</v>
      </c>
      <c r="G178" s="64">
        <f t="shared" si="21"/>
        <v>310.8394434498809</v>
      </c>
      <c r="H178" s="64">
        <f t="shared" si="22"/>
        <v>84997.50521404826</v>
      </c>
      <c r="I178" s="64"/>
      <c r="J178" s="64"/>
      <c r="K178" s="61"/>
    </row>
    <row r="179" spans="2:11" ht="12.75">
      <c r="B179" s="62">
        <f t="shared" si="23"/>
        <v>159</v>
      </c>
      <c r="C179" s="63">
        <f t="shared" si="17"/>
        <v>44075</v>
      </c>
      <c r="D179" s="64">
        <f t="shared" si="18"/>
        <v>84997.50521404826</v>
      </c>
      <c r="E179" s="64">
        <f t="shared" si="19"/>
        <v>767.4767585785081</v>
      </c>
      <c r="F179" s="64">
        <f t="shared" si="20"/>
        <v>458.29833336240756</v>
      </c>
      <c r="G179" s="64">
        <f t="shared" si="21"/>
        <v>309.17842521610055</v>
      </c>
      <c r="H179" s="64">
        <f t="shared" si="22"/>
        <v>84539.20688068587</v>
      </c>
      <c r="I179" s="64"/>
      <c r="J179" s="64"/>
      <c r="K179" s="61"/>
    </row>
    <row r="180" spans="2:11" ht="12.75">
      <c r="B180" s="62">
        <f t="shared" si="23"/>
        <v>160</v>
      </c>
      <c r="C180" s="63">
        <f t="shared" si="17"/>
        <v>44105</v>
      </c>
      <c r="D180" s="64">
        <f t="shared" si="18"/>
        <v>84539.20688068587</v>
      </c>
      <c r="E180" s="64">
        <f t="shared" si="19"/>
        <v>767.4767585785081</v>
      </c>
      <c r="F180" s="64">
        <f t="shared" si="20"/>
        <v>459.96539355001323</v>
      </c>
      <c r="G180" s="64">
        <f t="shared" si="21"/>
        <v>307.5113650284949</v>
      </c>
      <c r="H180" s="64">
        <f t="shared" si="22"/>
        <v>84079.24148713585</v>
      </c>
      <c r="I180" s="64"/>
      <c r="J180" s="64"/>
      <c r="K180" s="61"/>
    </row>
    <row r="181" spans="2:11" ht="12.75">
      <c r="B181" s="62">
        <f t="shared" si="23"/>
        <v>161</v>
      </c>
      <c r="C181" s="63">
        <f t="shared" si="17"/>
        <v>44136</v>
      </c>
      <c r="D181" s="64">
        <f t="shared" si="18"/>
        <v>84079.24148713585</v>
      </c>
      <c r="E181" s="64">
        <f t="shared" si="19"/>
        <v>767.4767585785081</v>
      </c>
      <c r="F181" s="64">
        <f t="shared" si="20"/>
        <v>461.63851766905145</v>
      </c>
      <c r="G181" s="64">
        <f t="shared" si="21"/>
        <v>305.83824090945666</v>
      </c>
      <c r="H181" s="64">
        <f t="shared" si="22"/>
        <v>83617.6029694668</v>
      </c>
      <c r="I181" s="64"/>
      <c r="J181" s="64"/>
      <c r="K181" s="61"/>
    </row>
    <row r="182" spans="2:11" ht="12.75">
      <c r="B182" s="62">
        <f t="shared" si="23"/>
        <v>162</v>
      </c>
      <c r="C182" s="63">
        <f t="shared" si="17"/>
        <v>44166</v>
      </c>
      <c r="D182" s="64">
        <f t="shared" si="18"/>
        <v>83617.6029694668</v>
      </c>
      <c r="E182" s="64">
        <f t="shared" si="19"/>
        <v>767.4767585785081</v>
      </c>
      <c r="F182" s="64">
        <f t="shared" si="20"/>
        <v>463.3177277770726</v>
      </c>
      <c r="G182" s="64">
        <f t="shared" si="21"/>
        <v>304.1590308014355</v>
      </c>
      <c r="H182" s="64">
        <f t="shared" si="22"/>
        <v>83154.28524168977</v>
      </c>
      <c r="I182" s="64"/>
      <c r="J182" s="64"/>
      <c r="K182" s="61"/>
    </row>
    <row r="183" spans="2:11" ht="12.75">
      <c r="B183" s="62">
        <f t="shared" si="23"/>
        <v>163</v>
      </c>
      <c r="C183" s="63">
        <f t="shared" si="17"/>
        <v>44197</v>
      </c>
      <c r="D183" s="64">
        <f t="shared" si="18"/>
        <v>83154.28524168977</v>
      </c>
      <c r="E183" s="64">
        <f t="shared" si="19"/>
        <v>767.4767585785081</v>
      </c>
      <c r="F183" s="64">
        <f t="shared" si="20"/>
        <v>465.00304601186156</v>
      </c>
      <c r="G183" s="64">
        <f t="shared" si="21"/>
        <v>302.47371256664655</v>
      </c>
      <c r="H183" s="64">
        <f t="shared" si="22"/>
        <v>82689.28219567786</v>
      </c>
      <c r="I183" s="64"/>
      <c r="J183" s="64"/>
      <c r="K183" s="55"/>
    </row>
    <row r="184" spans="2:11" ht="12.75">
      <c r="B184" s="62">
        <f t="shared" si="23"/>
        <v>164</v>
      </c>
      <c r="C184" s="63">
        <f t="shared" si="17"/>
        <v>44228</v>
      </c>
      <c r="D184" s="64">
        <f t="shared" si="18"/>
        <v>82689.28219567786</v>
      </c>
      <c r="E184" s="64">
        <f t="shared" si="19"/>
        <v>767.4767585785081</v>
      </c>
      <c r="F184" s="64">
        <f t="shared" si="20"/>
        <v>466.6944945917299</v>
      </c>
      <c r="G184" s="64">
        <f t="shared" si="21"/>
        <v>300.7822639867782</v>
      </c>
      <c r="H184" s="64">
        <f t="shared" si="22"/>
        <v>82222.58770108616</v>
      </c>
      <c r="I184" s="64"/>
      <c r="J184" s="64"/>
      <c r="K184" s="55"/>
    </row>
    <row r="185" spans="2:11" ht="12.75">
      <c r="B185" s="62">
        <f t="shared" si="23"/>
        <v>165</v>
      </c>
      <c r="C185" s="63">
        <f t="shared" si="17"/>
        <v>44256</v>
      </c>
      <c r="D185" s="64">
        <f t="shared" si="18"/>
        <v>82222.58770108616</v>
      </c>
      <c r="E185" s="64">
        <f t="shared" si="19"/>
        <v>767.4767585785081</v>
      </c>
      <c r="F185" s="64">
        <f t="shared" si="20"/>
        <v>468.3920958158072</v>
      </c>
      <c r="G185" s="64">
        <f t="shared" si="21"/>
        <v>299.08466276270093</v>
      </c>
      <c r="H185" s="64">
        <f t="shared" si="22"/>
        <v>81754.19560527036</v>
      </c>
      <c r="I185" s="64"/>
      <c r="J185" s="64"/>
      <c r="K185" s="55"/>
    </row>
    <row r="186" spans="2:11" ht="12.75">
      <c r="B186" s="62">
        <f t="shared" si="23"/>
        <v>166</v>
      </c>
      <c r="C186" s="63">
        <f t="shared" si="17"/>
        <v>44287</v>
      </c>
      <c r="D186" s="64">
        <f t="shared" si="18"/>
        <v>81754.19560527036</v>
      </c>
      <c r="E186" s="64">
        <f t="shared" si="19"/>
        <v>767.4767585785081</v>
      </c>
      <c r="F186" s="64">
        <f t="shared" si="20"/>
        <v>470.0958720643372</v>
      </c>
      <c r="G186" s="64">
        <f t="shared" si="21"/>
        <v>297.3808865141709</v>
      </c>
      <c r="H186" s="64">
        <f t="shared" si="22"/>
        <v>81284.09973320604</v>
      </c>
      <c r="I186" s="64"/>
      <c r="J186" s="64"/>
      <c r="K186" s="55"/>
    </row>
    <row r="187" spans="2:11" ht="12.75">
      <c r="B187" s="62">
        <f t="shared" si="23"/>
        <v>167</v>
      </c>
      <c r="C187" s="63">
        <f t="shared" si="17"/>
        <v>44317</v>
      </c>
      <c r="D187" s="64">
        <f t="shared" si="18"/>
        <v>81284.09973320604</v>
      </c>
      <c r="E187" s="64">
        <f t="shared" si="19"/>
        <v>767.4767585785081</v>
      </c>
      <c r="F187" s="64">
        <f t="shared" si="20"/>
        <v>471.8058457989711</v>
      </c>
      <c r="G187" s="64">
        <f t="shared" si="21"/>
        <v>295.670912779537</v>
      </c>
      <c r="H187" s="64">
        <f t="shared" si="22"/>
        <v>80812.29388740702</v>
      </c>
      <c r="I187" s="64"/>
      <c r="J187" s="64"/>
      <c r="K187" s="55"/>
    </row>
    <row r="188" spans="2:11" ht="12.75">
      <c r="B188" s="65">
        <f t="shared" si="23"/>
        <v>168</v>
      </c>
      <c r="C188" s="66">
        <f t="shared" si="17"/>
        <v>44348</v>
      </c>
      <c r="D188" s="67">
        <f t="shared" si="18"/>
        <v>80812.29388740702</v>
      </c>
      <c r="E188" s="67">
        <f t="shared" si="19"/>
        <v>767.4767585785081</v>
      </c>
      <c r="F188" s="67">
        <f t="shared" si="20"/>
        <v>473.52203956306505</v>
      </c>
      <c r="G188" s="67">
        <f t="shared" si="21"/>
        <v>293.95471901544306</v>
      </c>
      <c r="H188" s="67">
        <f t="shared" si="22"/>
        <v>80338.77184784401</v>
      </c>
      <c r="I188" s="67">
        <f>SUM(F177:F188)</f>
        <v>5570.3529982836635</v>
      </c>
      <c r="J188" s="67">
        <f>SUM(G177:G188)</f>
        <v>3639.3681046584343</v>
      </c>
      <c r="K188" s="68"/>
    </row>
    <row r="189" spans="2:11" ht="12.75">
      <c r="B189" s="62">
        <f t="shared" si="23"/>
        <v>169</v>
      </c>
      <c r="C189" s="63">
        <f t="shared" si="17"/>
        <v>44378</v>
      </c>
      <c r="D189" s="64">
        <f t="shared" si="18"/>
        <v>80338.77184784401</v>
      </c>
      <c r="E189" s="64">
        <f t="shared" si="19"/>
        <v>767.4767585785081</v>
      </c>
      <c r="F189" s="64">
        <f t="shared" si="20"/>
        <v>475.24447598197554</v>
      </c>
      <c r="G189" s="64">
        <f t="shared" si="21"/>
        <v>292.23228259653257</v>
      </c>
      <c r="H189" s="64">
        <f t="shared" si="22"/>
        <v>79863.52737186203</v>
      </c>
      <c r="I189" s="64"/>
      <c r="J189" s="64"/>
      <c r="K189" s="61"/>
    </row>
    <row r="190" spans="2:11" ht="12.75">
      <c r="B190" s="62">
        <f t="shared" si="23"/>
        <v>170</v>
      </c>
      <c r="C190" s="63">
        <f t="shared" si="17"/>
        <v>44409</v>
      </c>
      <c r="D190" s="64">
        <f t="shared" si="18"/>
        <v>79863.52737186203</v>
      </c>
      <c r="E190" s="64">
        <f t="shared" si="19"/>
        <v>767.4767585785081</v>
      </c>
      <c r="F190" s="64">
        <f t="shared" si="20"/>
        <v>476.97317776335996</v>
      </c>
      <c r="G190" s="64">
        <f t="shared" si="21"/>
        <v>290.50358081514815</v>
      </c>
      <c r="H190" s="64">
        <f t="shared" si="22"/>
        <v>79386.55419409863</v>
      </c>
      <c r="I190" s="64"/>
      <c r="J190" s="64"/>
      <c r="K190" s="61"/>
    </row>
    <row r="191" spans="2:11" ht="12.75">
      <c r="B191" s="62">
        <f t="shared" si="23"/>
        <v>171</v>
      </c>
      <c r="C191" s="63">
        <f t="shared" si="17"/>
        <v>44440</v>
      </c>
      <c r="D191" s="64">
        <f t="shared" si="18"/>
        <v>79386.55419409863</v>
      </c>
      <c r="E191" s="64">
        <f t="shared" si="19"/>
        <v>767.4767585785081</v>
      </c>
      <c r="F191" s="64">
        <f t="shared" si="20"/>
        <v>478.7081676974743</v>
      </c>
      <c r="G191" s="64">
        <f t="shared" si="21"/>
        <v>288.7685908810338</v>
      </c>
      <c r="H191" s="64">
        <f t="shared" si="22"/>
        <v>78907.84602640121</v>
      </c>
      <c r="I191" s="64"/>
      <c r="J191" s="64"/>
      <c r="K191" s="61"/>
    </row>
    <row r="192" spans="2:11" ht="12.75">
      <c r="B192" s="62">
        <f t="shared" si="23"/>
        <v>172</v>
      </c>
      <c r="C192" s="63">
        <f t="shared" si="17"/>
        <v>44470</v>
      </c>
      <c r="D192" s="64">
        <f t="shared" si="18"/>
        <v>78907.84602640121</v>
      </c>
      <c r="E192" s="64">
        <f t="shared" si="19"/>
        <v>767.4767585785081</v>
      </c>
      <c r="F192" s="64">
        <f t="shared" si="20"/>
        <v>480.4494686574737</v>
      </c>
      <c r="G192" s="64">
        <f t="shared" si="21"/>
        <v>287.0272899210344</v>
      </c>
      <c r="H192" s="64">
        <f t="shared" si="22"/>
        <v>78427.39655774372</v>
      </c>
      <c r="I192" s="64"/>
      <c r="J192" s="64"/>
      <c r="K192" s="61"/>
    </row>
    <row r="193" spans="2:11" ht="12.75">
      <c r="B193" s="62">
        <f t="shared" si="23"/>
        <v>173</v>
      </c>
      <c r="C193" s="63">
        <f t="shared" si="17"/>
        <v>44501</v>
      </c>
      <c r="D193" s="64">
        <f t="shared" si="18"/>
        <v>78427.39655774372</v>
      </c>
      <c r="E193" s="64">
        <f t="shared" si="19"/>
        <v>767.4767585785081</v>
      </c>
      <c r="F193" s="64">
        <f t="shared" si="20"/>
        <v>482.1971035997153</v>
      </c>
      <c r="G193" s="64">
        <f t="shared" si="21"/>
        <v>285.2796549787928</v>
      </c>
      <c r="H193" s="64">
        <f t="shared" si="22"/>
        <v>77945.19945414405</v>
      </c>
      <c r="I193" s="64"/>
      <c r="J193" s="64"/>
      <c r="K193" s="61"/>
    </row>
    <row r="194" spans="2:11" ht="12.75">
      <c r="B194" s="62">
        <f t="shared" si="23"/>
        <v>174</v>
      </c>
      <c r="C194" s="63">
        <f t="shared" si="17"/>
        <v>44531</v>
      </c>
      <c r="D194" s="64">
        <f t="shared" si="18"/>
        <v>77945.19945414405</v>
      </c>
      <c r="E194" s="64">
        <f t="shared" si="19"/>
        <v>767.4767585785081</v>
      </c>
      <c r="F194" s="64">
        <f t="shared" si="20"/>
        <v>483.95109556405913</v>
      </c>
      <c r="G194" s="64">
        <f t="shared" si="21"/>
        <v>283.525663014449</v>
      </c>
      <c r="H194" s="64">
        <f t="shared" si="22"/>
        <v>77461.24835858</v>
      </c>
      <c r="I194" s="64"/>
      <c r="J194" s="64"/>
      <c r="K194" s="61"/>
    </row>
    <row r="195" spans="2:11" ht="12.75">
      <c r="B195" s="62">
        <f t="shared" si="23"/>
        <v>175</v>
      </c>
      <c r="C195" s="63">
        <f t="shared" si="17"/>
        <v>44562</v>
      </c>
      <c r="D195" s="64">
        <f t="shared" si="18"/>
        <v>77461.24835858</v>
      </c>
      <c r="E195" s="64">
        <f t="shared" si="19"/>
        <v>767.4767585785081</v>
      </c>
      <c r="F195" s="64">
        <f t="shared" si="20"/>
        <v>485.7114676741734</v>
      </c>
      <c r="G195" s="64">
        <f t="shared" si="21"/>
        <v>281.76529090433473</v>
      </c>
      <c r="H195" s="64">
        <f t="shared" si="22"/>
        <v>76975.53689090579</v>
      </c>
      <c r="I195" s="64"/>
      <c r="J195" s="64"/>
      <c r="K195" s="55"/>
    </row>
    <row r="196" spans="2:11" ht="12.75">
      <c r="B196" s="62">
        <f t="shared" si="23"/>
        <v>176</v>
      </c>
      <c r="C196" s="63">
        <f t="shared" si="17"/>
        <v>44593</v>
      </c>
      <c r="D196" s="64">
        <f t="shared" si="18"/>
        <v>76975.53689090579</v>
      </c>
      <c r="E196" s="64">
        <f t="shared" si="19"/>
        <v>767.4767585785081</v>
      </c>
      <c r="F196" s="64">
        <f t="shared" si="20"/>
        <v>487.4782431378383</v>
      </c>
      <c r="G196" s="64">
        <f t="shared" si="21"/>
        <v>279.9985154406698</v>
      </c>
      <c r="H196" s="64">
        <f t="shared" si="22"/>
        <v>76488.05864776799</v>
      </c>
      <c r="I196" s="64"/>
      <c r="J196" s="64"/>
      <c r="K196" s="55"/>
    </row>
    <row r="197" spans="2:11" ht="12.75">
      <c r="B197" s="62">
        <f t="shared" si="23"/>
        <v>177</v>
      </c>
      <c r="C197" s="63">
        <f t="shared" si="17"/>
        <v>44621</v>
      </c>
      <c r="D197" s="64">
        <f t="shared" si="18"/>
        <v>76488.05864776799</v>
      </c>
      <c r="E197" s="64">
        <f t="shared" si="19"/>
        <v>767.4767585785081</v>
      </c>
      <c r="F197" s="64">
        <f t="shared" si="20"/>
        <v>489.25144524725204</v>
      </c>
      <c r="G197" s="64">
        <f t="shared" si="21"/>
        <v>278.2253133312561</v>
      </c>
      <c r="H197" s="64">
        <f t="shared" si="22"/>
        <v>75998.80720252072</v>
      </c>
      <c r="I197" s="64"/>
      <c r="J197" s="64"/>
      <c r="K197" s="55"/>
    </row>
    <row r="198" spans="2:11" ht="12.75">
      <c r="B198" s="62">
        <f t="shared" si="23"/>
        <v>178</v>
      </c>
      <c r="C198" s="63">
        <f t="shared" si="17"/>
        <v>44652</v>
      </c>
      <c r="D198" s="64">
        <f t="shared" si="18"/>
        <v>75998.80720252072</v>
      </c>
      <c r="E198" s="64">
        <f t="shared" si="19"/>
        <v>767.4767585785081</v>
      </c>
      <c r="F198" s="64">
        <f t="shared" si="20"/>
        <v>491.031097379339</v>
      </c>
      <c r="G198" s="64">
        <f t="shared" si="21"/>
        <v>276.44566119916914</v>
      </c>
      <c r="H198" s="64">
        <f t="shared" si="22"/>
        <v>75507.77610514141</v>
      </c>
      <c r="I198" s="64"/>
      <c r="J198" s="64"/>
      <c r="K198" s="55"/>
    </row>
    <row r="199" spans="2:11" ht="12.75">
      <c r="B199" s="62">
        <f t="shared" si="23"/>
        <v>179</v>
      </c>
      <c r="C199" s="63">
        <f t="shared" si="17"/>
        <v>44682</v>
      </c>
      <c r="D199" s="64">
        <f t="shared" si="18"/>
        <v>75507.77610514141</v>
      </c>
      <c r="E199" s="64">
        <f t="shared" si="19"/>
        <v>767.4767585785081</v>
      </c>
      <c r="F199" s="64">
        <f t="shared" si="20"/>
        <v>492.8172229960562</v>
      </c>
      <c r="G199" s="64">
        <f t="shared" si="21"/>
        <v>274.6595355824519</v>
      </c>
      <c r="H199" s="64">
        <f t="shared" si="22"/>
        <v>75014.95888214535</v>
      </c>
      <c r="I199" s="64"/>
      <c r="J199" s="64"/>
      <c r="K199" s="55"/>
    </row>
    <row r="200" spans="2:11" ht="12.75">
      <c r="B200" s="65">
        <f t="shared" si="23"/>
        <v>180</v>
      </c>
      <c r="C200" s="66">
        <f t="shared" si="17"/>
        <v>44713</v>
      </c>
      <c r="D200" s="67">
        <f t="shared" si="18"/>
        <v>75014.95888214535</v>
      </c>
      <c r="E200" s="67">
        <f t="shared" si="19"/>
        <v>767.4767585785081</v>
      </c>
      <c r="F200" s="67">
        <f t="shared" si="20"/>
        <v>494.60984564470436</v>
      </c>
      <c r="G200" s="67">
        <f t="shared" si="21"/>
        <v>272.86691293380375</v>
      </c>
      <c r="H200" s="67">
        <f t="shared" si="22"/>
        <v>74520.34903650064</v>
      </c>
      <c r="I200" s="67">
        <f>SUM(F189:F200)</f>
        <v>5818.422811343422</v>
      </c>
      <c r="J200" s="67">
        <f>SUM(G189:G200)</f>
        <v>3391.298291598676</v>
      </c>
      <c r="K200" s="68"/>
    </row>
    <row r="201" spans="2:11" ht="12.75">
      <c r="B201" s="62">
        <f t="shared" si="23"/>
        <v>181</v>
      </c>
      <c r="C201" s="63">
        <f t="shared" si="17"/>
        <v>44743</v>
      </c>
      <c r="D201" s="64">
        <f t="shared" si="18"/>
        <v>74520.34903650064</v>
      </c>
      <c r="E201" s="64">
        <f t="shared" si="19"/>
        <v>767.4767585785081</v>
      </c>
      <c r="F201" s="64">
        <f t="shared" si="20"/>
        <v>496.408988958237</v>
      </c>
      <c r="G201" s="64">
        <f t="shared" si="21"/>
        <v>271.0677696202711</v>
      </c>
      <c r="H201" s="64">
        <f t="shared" si="22"/>
        <v>74023.94004754242</v>
      </c>
      <c r="I201" s="64"/>
      <c r="J201" s="64"/>
      <c r="K201" s="61"/>
    </row>
    <row r="202" spans="2:11" ht="12.75">
      <c r="B202" s="62">
        <f t="shared" si="23"/>
        <v>182</v>
      </c>
      <c r="C202" s="63">
        <f t="shared" si="17"/>
        <v>44774</v>
      </c>
      <c r="D202" s="64">
        <f t="shared" si="18"/>
        <v>74023.94004754242</v>
      </c>
      <c r="E202" s="64">
        <f t="shared" si="19"/>
        <v>767.4767585785081</v>
      </c>
      <c r="F202" s="64">
        <f t="shared" si="20"/>
        <v>498.21467665557253</v>
      </c>
      <c r="G202" s="64">
        <f t="shared" si="21"/>
        <v>269.2620819229356</v>
      </c>
      <c r="H202" s="64">
        <f t="shared" si="22"/>
        <v>73525.72537088685</v>
      </c>
      <c r="I202" s="64"/>
      <c r="J202" s="64"/>
      <c r="K202" s="61"/>
    </row>
    <row r="203" spans="2:11" ht="12.75">
      <c r="B203" s="62">
        <f t="shared" si="23"/>
        <v>183</v>
      </c>
      <c r="C203" s="63">
        <f t="shared" si="17"/>
        <v>44805</v>
      </c>
      <c r="D203" s="64">
        <f t="shared" si="18"/>
        <v>73525.72537088685</v>
      </c>
      <c r="E203" s="64">
        <f t="shared" si="19"/>
        <v>767.4767585785081</v>
      </c>
      <c r="F203" s="64">
        <f t="shared" si="20"/>
        <v>500.0269325419072</v>
      </c>
      <c r="G203" s="64">
        <f t="shared" si="21"/>
        <v>267.44982603660094</v>
      </c>
      <c r="H203" s="64">
        <f t="shared" si="22"/>
        <v>73025.69843834493</v>
      </c>
      <c r="I203" s="64"/>
      <c r="J203" s="64"/>
      <c r="K203" s="61"/>
    </row>
    <row r="204" spans="2:11" ht="12.75">
      <c r="B204" s="62">
        <f t="shared" si="23"/>
        <v>184</v>
      </c>
      <c r="C204" s="63">
        <f t="shared" si="17"/>
        <v>44835</v>
      </c>
      <c r="D204" s="64">
        <f t="shared" si="18"/>
        <v>73025.69843834493</v>
      </c>
      <c r="E204" s="64">
        <f t="shared" si="19"/>
        <v>767.4767585785081</v>
      </c>
      <c r="F204" s="64">
        <f t="shared" si="20"/>
        <v>501.84578050902843</v>
      </c>
      <c r="G204" s="64">
        <f t="shared" si="21"/>
        <v>265.6309780694797</v>
      </c>
      <c r="H204" s="64">
        <f t="shared" si="22"/>
        <v>72523.8526578359</v>
      </c>
      <c r="I204" s="64"/>
      <c r="J204" s="64"/>
      <c r="K204" s="61"/>
    </row>
    <row r="205" spans="2:11" ht="12.75">
      <c r="B205" s="62">
        <f t="shared" si="23"/>
        <v>185</v>
      </c>
      <c r="C205" s="63">
        <f t="shared" si="17"/>
        <v>44866</v>
      </c>
      <c r="D205" s="64">
        <f t="shared" si="18"/>
        <v>72523.8526578359</v>
      </c>
      <c r="E205" s="64">
        <f t="shared" si="19"/>
        <v>767.4767585785081</v>
      </c>
      <c r="F205" s="64">
        <f t="shared" si="20"/>
        <v>503.67124453563</v>
      </c>
      <c r="G205" s="64">
        <f t="shared" si="21"/>
        <v>263.8055140428781</v>
      </c>
      <c r="H205" s="64">
        <f t="shared" si="22"/>
        <v>72020.1814133003</v>
      </c>
      <c r="I205" s="64"/>
      <c r="J205" s="64"/>
      <c r="K205" s="61"/>
    </row>
    <row r="206" spans="2:11" ht="12.75">
      <c r="B206" s="62">
        <f t="shared" si="23"/>
        <v>186</v>
      </c>
      <c r="C206" s="63">
        <f t="shared" si="17"/>
        <v>44896</v>
      </c>
      <c r="D206" s="64">
        <f t="shared" si="18"/>
        <v>72020.1814133003</v>
      </c>
      <c r="E206" s="64">
        <f t="shared" si="19"/>
        <v>767.4767585785081</v>
      </c>
      <c r="F206" s="64">
        <f t="shared" si="20"/>
        <v>505.50334868762826</v>
      </c>
      <c r="G206" s="64">
        <f t="shared" si="21"/>
        <v>261.97340989087985</v>
      </c>
      <c r="H206" s="64">
        <f t="shared" si="22"/>
        <v>71514.67806461267</v>
      </c>
      <c r="I206" s="64"/>
      <c r="J206" s="64"/>
      <c r="K206" s="61"/>
    </row>
    <row r="207" spans="2:11" ht="12.75">
      <c r="B207" s="62">
        <f t="shared" si="23"/>
        <v>187</v>
      </c>
      <c r="C207" s="63">
        <f t="shared" si="17"/>
        <v>44927</v>
      </c>
      <c r="D207" s="64">
        <f t="shared" si="18"/>
        <v>71514.67806461267</v>
      </c>
      <c r="E207" s="64">
        <f t="shared" si="19"/>
        <v>767.4767585785081</v>
      </c>
      <c r="F207" s="64">
        <f t="shared" si="20"/>
        <v>507.3421171184795</v>
      </c>
      <c r="G207" s="64">
        <f t="shared" si="21"/>
        <v>260.1346414600286</v>
      </c>
      <c r="H207" s="64">
        <f t="shared" si="22"/>
        <v>71007.33594749417</v>
      </c>
      <c r="I207" s="64"/>
      <c r="J207" s="64"/>
      <c r="K207" s="55"/>
    </row>
    <row r="208" spans="2:11" ht="12.75">
      <c r="B208" s="62">
        <f t="shared" si="23"/>
        <v>188</v>
      </c>
      <c r="C208" s="63">
        <f t="shared" si="17"/>
        <v>44958</v>
      </c>
      <c r="D208" s="64">
        <f t="shared" si="18"/>
        <v>71007.33594749417</v>
      </c>
      <c r="E208" s="64">
        <f t="shared" si="19"/>
        <v>767.4767585785081</v>
      </c>
      <c r="F208" s="64">
        <f t="shared" si="20"/>
        <v>509.18757406949805</v>
      </c>
      <c r="G208" s="64">
        <f t="shared" si="21"/>
        <v>258.28918450901006</v>
      </c>
      <c r="H208" s="64">
        <f t="shared" si="22"/>
        <v>70498.14837342472</v>
      </c>
      <c r="I208" s="64"/>
      <c r="J208" s="64"/>
      <c r="K208" s="55"/>
    </row>
    <row r="209" spans="2:11" ht="12.75">
      <c r="B209" s="62">
        <f t="shared" si="23"/>
        <v>189</v>
      </c>
      <c r="C209" s="63">
        <f t="shared" si="17"/>
        <v>44986</v>
      </c>
      <c r="D209" s="64">
        <f t="shared" si="18"/>
        <v>70498.14837342472</v>
      </c>
      <c r="E209" s="64">
        <f t="shared" si="19"/>
        <v>767.4767585785081</v>
      </c>
      <c r="F209" s="64">
        <f t="shared" si="20"/>
        <v>511.0397438701757</v>
      </c>
      <c r="G209" s="64">
        <f t="shared" si="21"/>
        <v>256.4370147083324</v>
      </c>
      <c r="H209" s="64">
        <f t="shared" si="22"/>
        <v>69987.10862955454</v>
      </c>
      <c r="I209" s="64"/>
      <c r="J209" s="64"/>
      <c r="K209" s="55"/>
    </row>
    <row r="210" spans="2:11" ht="12.75">
      <c r="B210" s="62">
        <f t="shared" si="23"/>
        <v>190</v>
      </c>
      <c r="C210" s="63">
        <f t="shared" si="17"/>
        <v>45017</v>
      </c>
      <c r="D210" s="64">
        <f t="shared" si="18"/>
        <v>69987.10862955454</v>
      </c>
      <c r="E210" s="64">
        <f t="shared" si="19"/>
        <v>767.4767585785081</v>
      </c>
      <c r="F210" s="64">
        <f t="shared" si="20"/>
        <v>512.8986509385035</v>
      </c>
      <c r="G210" s="64">
        <f t="shared" si="21"/>
        <v>254.57810764000465</v>
      </c>
      <c r="H210" s="64">
        <f t="shared" si="22"/>
        <v>69474.20997861607</v>
      </c>
      <c r="I210" s="64"/>
      <c r="J210" s="64"/>
      <c r="K210" s="55"/>
    </row>
    <row r="211" spans="2:11" ht="12.75">
      <c r="B211" s="62">
        <f t="shared" si="23"/>
        <v>191</v>
      </c>
      <c r="C211" s="63">
        <f t="shared" si="17"/>
        <v>45047</v>
      </c>
      <c r="D211" s="64">
        <f t="shared" si="18"/>
        <v>69474.20997861607</v>
      </c>
      <c r="E211" s="64">
        <f t="shared" si="19"/>
        <v>767.4767585785081</v>
      </c>
      <c r="F211" s="64">
        <f t="shared" si="20"/>
        <v>514.7643197812922</v>
      </c>
      <c r="G211" s="64">
        <f t="shared" si="21"/>
        <v>252.71243879721595</v>
      </c>
      <c r="H211" s="64">
        <f t="shared" si="22"/>
        <v>68959.4456588348</v>
      </c>
      <c r="I211" s="64"/>
      <c r="J211" s="64"/>
      <c r="K211" s="55"/>
    </row>
    <row r="212" spans="2:11" ht="12.75">
      <c r="B212" s="65">
        <f t="shared" si="23"/>
        <v>192</v>
      </c>
      <c r="C212" s="66">
        <f t="shared" si="17"/>
        <v>45078</v>
      </c>
      <c r="D212" s="67">
        <f t="shared" si="18"/>
        <v>68959.4456588348</v>
      </c>
      <c r="E212" s="67">
        <f t="shared" si="19"/>
        <v>767.4767585785081</v>
      </c>
      <c r="F212" s="67">
        <f t="shared" si="20"/>
        <v>516.6367749944966</v>
      </c>
      <c r="G212" s="67">
        <f t="shared" si="21"/>
        <v>250.83998358401158</v>
      </c>
      <c r="H212" s="67">
        <f t="shared" si="22"/>
        <v>68442.80888384025</v>
      </c>
      <c r="I212" s="67">
        <f>SUM(F201:F212)</f>
        <v>6077.540152660449</v>
      </c>
      <c r="J212" s="67">
        <f>SUM(G201:G212)</f>
        <v>3132.1809502816477</v>
      </c>
      <c r="K212" s="68"/>
    </row>
    <row r="213" spans="2:11" ht="12.75">
      <c r="B213" s="62">
        <f t="shared" si="23"/>
        <v>193</v>
      </c>
      <c r="C213" s="63">
        <f aca="true" t="shared" si="24" ref="C213:C276">IF(Loan_Not_Paid*Values_Entered,Payment_Date,"")</f>
        <v>45108</v>
      </c>
      <c r="D213" s="64">
        <f aca="true" t="shared" si="25" ref="D213:D276">IF(Loan_Not_Paid*Values_Entered,Beginning_Balance,"")</f>
        <v>68442.80888384025</v>
      </c>
      <c r="E213" s="64">
        <f aca="true" t="shared" si="26" ref="E213:E276">IF(Loan_Not_Paid*Values_Entered,Monthly_Payment,"")</f>
        <v>767.4767585785081</v>
      </c>
      <c r="F213" s="64">
        <f aca="true" t="shared" si="27" ref="F213:F276">IF(Loan_Not_Paid*Values_Entered,Principal,"")</f>
        <v>518.5160412635391</v>
      </c>
      <c r="G213" s="64">
        <f aca="true" t="shared" si="28" ref="G213:G276">IF(Loan_Not_Paid*Values_Entered,Interest,"")</f>
        <v>248.96071731496892</v>
      </c>
      <c r="H213" s="64">
        <f aca="true" t="shared" si="29" ref="H213:H276">IF(Loan_Not_Paid*Values_Entered,Ending_Balance,"")</f>
        <v>67924.29284257675</v>
      </c>
      <c r="I213" s="64"/>
      <c r="J213" s="64"/>
      <c r="K213" s="61"/>
    </row>
    <row r="214" spans="2:11" ht="12.75">
      <c r="B214" s="62">
        <f aca="true" t="shared" si="30" ref="B214:B277">IF(Loan_Not_Paid*Values_Entered,Payment_Number,"")</f>
        <v>194</v>
      </c>
      <c r="C214" s="63">
        <f t="shared" si="24"/>
        <v>45139</v>
      </c>
      <c r="D214" s="64">
        <f t="shared" si="25"/>
        <v>67924.29284257675</v>
      </c>
      <c r="E214" s="64">
        <f t="shared" si="26"/>
        <v>767.4767585785081</v>
      </c>
      <c r="F214" s="64">
        <f t="shared" si="27"/>
        <v>520.4021433636352</v>
      </c>
      <c r="G214" s="64">
        <f t="shared" si="28"/>
        <v>247.07461521487292</v>
      </c>
      <c r="H214" s="64">
        <f t="shared" si="29"/>
        <v>67403.89069921311</v>
      </c>
      <c r="I214" s="64"/>
      <c r="J214" s="64"/>
      <c r="K214" s="61"/>
    </row>
    <row r="215" spans="2:11" ht="12.75">
      <c r="B215" s="62">
        <f t="shared" si="30"/>
        <v>195</v>
      </c>
      <c r="C215" s="63">
        <f t="shared" si="24"/>
        <v>45170</v>
      </c>
      <c r="D215" s="64">
        <f t="shared" si="25"/>
        <v>67403.89069921311</v>
      </c>
      <c r="E215" s="64">
        <f t="shared" si="26"/>
        <v>767.4767585785081</v>
      </c>
      <c r="F215" s="64">
        <f t="shared" si="27"/>
        <v>522.2951061601204</v>
      </c>
      <c r="G215" s="64">
        <f t="shared" si="28"/>
        <v>245.1816524183877</v>
      </c>
      <c r="H215" s="64">
        <f t="shared" si="29"/>
        <v>66881.595593053</v>
      </c>
      <c r="I215" s="64"/>
      <c r="J215" s="64"/>
      <c r="K215" s="61"/>
    </row>
    <row r="216" spans="2:11" ht="12.75">
      <c r="B216" s="62">
        <f t="shared" si="30"/>
        <v>196</v>
      </c>
      <c r="C216" s="63">
        <f t="shared" si="24"/>
        <v>45200</v>
      </c>
      <c r="D216" s="64">
        <f t="shared" si="25"/>
        <v>66881.595593053</v>
      </c>
      <c r="E216" s="64">
        <f t="shared" si="26"/>
        <v>767.4767585785081</v>
      </c>
      <c r="F216" s="64">
        <f t="shared" si="27"/>
        <v>524.1949546087778</v>
      </c>
      <c r="G216" s="64">
        <f t="shared" si="28"/>
        <v>243.2818039697303</v>
      </c>
      <c r="H216" s="64">
        <f t="shared" si="29"/>
        <v>66357.40063844426</v>
      </c>
      <c r="I216" s="64"/>
      <c r="J216" s="64"/>
      <c r="K216" s="61"/>
    </row>
    <row r="217" spans="2:11" ht="12.75">
      <c r="B217" s="62">
        <f t="shared" si="30"/>
        <v>197</v>
      </c>
      <c r="C217" s="63">
        <f t="shared" si="24"/>
        <v>45231</v>
      </c>
      <c r="D217" s="64">
        <f t="shared" si="25"/>
        <v>66357.40063844426</v>
      </c>
      <c r="E217" s="64">
        <f t="shared" si="26"/>
        <v>767.4767585785081</v>
      </c>
      <c r="F217" s="64">
        <f t="shared" si="27"/>
        <v>526.1017137561671</v>
      </c>
      <c r="G217" s="64">
        <f t="shared" si="28"/>
        <v>241.375044822341</v>
      </c>
      <c r="H217" s="64">
        <f t="shared" si="29"/>
        <v>65831.2989246881</v>
      </c>
      <c r="I217" s="64"/>
      <c r="J217" s="64"/>
      <c r="K217" s="61"/>
    </row>
    <row r="218" spans="2:11" ht="12.75">
      <c r="B218" s="62">
        <f t="shared" si="30"/>
        <v>198</v>
      </c>
      <c r="C218" s="63">
        <f t="shared" si="24"/>
        <v>45261</v>
      </c>
      <c r="D218" s="64">
        <f t="shared" si="25"/>
        <v>65831.2989246881</v>
      </c>
      <c r="E218" s="64">
        <f t="shared" si="26"/>
        <v>767.4767585785081</v>
      </c>
      <c r="F218" s="64">
        <f t="shared" si="27"/>
        <v>528.0154087399551</v>
      </c>
      <c r="G218" s="64">
        <f t="shared" si="28"/>
        <v>239.461349838553</v>
      </c>
      <c r="H218" s="64">
        <f t="shared" si="29"/>
        <v>65303.283515948104</v>
      </c>
      <c r="I218" s="64"/>
      <c r="J218" s="64"/>
      <c r="K218" s="61"/>
    </row>
    <row r="219" spans="2:11" ht="12.75">
      <c r="B219" s="62">
        <f t="shared" si="30"/>
        <v>199</v>
      </c>
      <c r="C219" s="63">
        <f t="shared" si="24"/>
        <v>45292</v>
      </c>
      <c r="D219" s="64">
        <f t="shared" si="25"/>
        <v>65303.283515948104</v>
      </c>
      <c r="E219" s="64">
        <f t="shared" si="26"/>
        <v>767.4767585785081</v>
      </c>
      <c r="F219" s="64">
        <f t="shared" si="27"/>
        <v>529.9360647892469</v>
      </c>
      <c r="G219" s="64">
        <f t="shared" si="28"/>
        <v>237.54069378926124</v>
      </c>
      <c r="H219" s="64">
        <f t="shared" si="29"/>
        <v>64773.34745115889</v>
      </c>
      <c r="I219" s="64"/>
      <c r="J219" s="64"/>
      <c r="K219" s="55"/>
    </row>
    <row r="220" spans="2:11" ht="12.75">
      <c r="B220" s="62">
        <f t="shared" si="30"/>
        <v>200</v>
      </c>
      <c r="C220" s="63">
        <f t="shared" si="24"/>
        <v>45323</v>
      </c>
      <c r="D220" s="64">
        <f t="shared" si="25"/>
        <v>64773.34745115889</v>
      </c>
      <c r="E220" s="64">
        <f t="shared" si="26"/>
        <v>767.4767585785081</v>
      </c>
      <c r="F220" s="64">
        <f t="shared" si="27"/>
        <v>531.8637072249177</v>
      </c>
      <c r="G220" s="64">
        <f t="shared" si="28"/>
        <v>235.61305135359046</v>
      </c>
      <c r="H220" s="64">
        <f t="shared" si="29"/>
        <v>64241.48374393396</v>
      </c>
      <c r="I220" s="64"/>
      <c r="J220" s="64"/>
      <c r="K220" s="55"/>
    </row>
    <row r="221" spans="2:11" ht="12.75">
      <c r="B221" s="62">
        <f t="shared" si="30"/>
        <v>201</v>
      </c>
      <c r="C221" s="63">
        <f t="shared" si="24"/>
        <v>45352</v>
      </c>
      <c r="D221" s="64">
        <f t="shared" si="25"/>
        <v>64241.48374393396</v>
      </c>
      <c r="E221" s="64">
        <f t="shared" si="26"/>
        <v>767.4767585785081</v>
      </c>
      <c r="F221" s="64">
        <f t="shared" si="27"/>
        <v>533.7983614599483</v>
      </c>
      <c r="G221" s="64">
        <f t="shared" si="28"/>
        <v>233.6783971185598</v>
      </c>
      <c r="H221" s="64">
        <f t="shared" si="29"/>
        <v>63707.68538247401</v>
      </c>
      <c r="I221" s="64"/>
      <c r="J221" s="64"/>
      <c r="K221" s="55"/>
    </row>
    <row r="222" spans="2:11" ht="12.75">
      <c r="B222" s="62">
        <f t="shared" si="30"/>
        <v>202</v>
      </c>
      <c r="C222" s="63">
        <f t="shared" si="24"/>
        <v>45383</v>
      </c>
      <c r="D222" s="64">
        <f t="shared" si="25"/>
        <v>63707.68538247401</v>
      </c>
      <c r="E222" s="64">
        <f t="shared" si="26"/>
        <v>767.4767585785081</v>
      </c>
      <c r="F222" s="64">
        <f t="shared" si="27"/>
        <v>535.7400529997589</v>
      </c>
      <c r="G222" s="64">
        <f t="shared" si="28"/>
        <v>231.73670557874922</v>
      </c>
      <c r="H222" s="64">
        <f t="shared" si="29"/>
        <v>63171.945329474285</v>
      </c>
      <c r="I222" s="64"/>
      <c r="J222" s="64"/>
      <c r="K222" s="55"/>
    </row>
    <row r="223" spans="2:11" ht="12.75">
      <c r="B223" s="62">
        <f t="shared" si="30"/>
        <v>203</v>
      </c>
      <c r="C223" s="63">
        <f t="shared" si="24"/>
        <v>45413</v>
      </c>
      <c r="D223" s="64">
        <f t="shared" si="25"/>
        <v>63171.945329474285</v>
      </c>
      <c r="E223" s="64">
        <f t="shared" si="26"/>
        <v>767.4767585785081</v>
      </c>
      <c r="F223" s="64">
        <f t="shared" si="27"/>
        <v>537.6888074425453</v>
      </c>
      <c r="G223" s="64">
        <f t="shared" si="28"/>
        <v>229.78795113596271</v>
      </c>
      <c r="H223" s="64">
        <f t="shared" si="29"/>
        <v>62634.256522031734</v>
      </c>
      <c r="I223" s="64"/>
      <c r="J223" s="64"/>
      <c r="K223" s="55"/>
    </row>
    <row r="224" spans="2:11" ht="12.75">
      <c r="B224" s="65">
        <f t="shared" si="30"/>
        <v>204</v>
      </c>
      <c r="C224" s="66">
        <f t="shared" si="24"/>
        <v>45444</v>
      </c>
      <c r="D224" s="67">
        <f t="shared" si="25"/>
        <v>62634.256522031734</v>
      </c>
      <c r="E224" s="67">
        <f t="shared" si="26"/>
        <v>767.4767585785081</v>
      </c>
      <c r="F224" s="67">
        <f t="shared" si="27"/>
        <v>539.6446504796177</v>
      </c>
      <c r="G224" s="67">
        <f t="shared" si="28"/>
        <v>227.83210809889044</v>
      </c>
      <c r="H224" s="67">
        <f t="shared" si="29"/>
        <v>62094.61187155207</v>
      </c>
      <c r="I224" s="67">
        <f>SUM(F213:F224)</f>
        <v>6348.1970122882285</v>
      </c>
      <c r="J224" s="67">
        <f>SUM(G213:G224)</f>
        <v>2861.5240906538675</v>
      </c>
      <c r="K224" s="68"/>
    </row>
    <row r="225" spans="2:11" ht="12.75">
      <c r="B225" s="62">
        <f t="shared" si="30"/>
        <v>205</v>
      </c>
      <c r="C225" s="63">
        <f t="shared" si="24"/>
        <v>45474</v>
      </c>
      <c r="D225" s="64">
        <f t="shared" si="25"/>
        <v>62094.61187155207</v>
      </c>
      <c r="E225" s="64">
        <f t="shared" si="26"/>
        <v>767.4767585785081</v>
      </c>
      <c r="F225" s="64">
        <f t="shared" si="27"/>
        <v>541.6076078957374</v>
      </c>
      <c r="G225" s="64">
        <f t="shared" si="28"/>
        <v>225.86915068277068</v>
      </c>
      <c r="H225" s="64">
        <f t="shared" si="29"/>
        <v>61553.00426365636</v>
      </c>
      <c r="I225" s="64"/>
      <c r="J225" s="64"/>
      <c r="K225" s="61"/>
    </row>
    <row r="226" spans="2:11" ht="12.75">
      <c r="B226" s="62">
        <f t="shared" si="30"/>
        <v>206</v>
      </c>
      <c r="C226" s="63">
        <f t="shared" si="24"/>
        <v>45505</v>
      </c>
      <c r="D226" s="64">
        <f t="shared" si="25"/>
        <v>61553.00426365636</v>
      </c>
      <c r="E226" s="64">
        <f t="shared" si="26"/>
        <v>767.4767585785081</v>
      </c>
      <c r="F226" s="64">
        <f t="shared" si="27"/>
        <v>543.5777055694581</v>
      </c>
      <c r="G226" s="64">
        <f t="shared" si="28"/>
        <v>223.89905300905002</v>
      </c>
      <c r="H226" s="64">
        <f t="shared" si="29"/>
        <v>61009.42655808688</v>
      </c>
      <c r="I226" s="64"/>
      <c r="J226" s="64"/>
      <c r="K226" s="61"/>
    </row>
    <row r="227" spans="2:11" ht="12.75">
      <c r="B227" s="62">
        <f t="shared" si="30"/>
        <v>207</v>
      </c>
      <c r="C227" s="63">
        <f t="shared" si="24"/>
        <v>45536</v>
      </c>
      <c r="D227" s="64">
        <f t="shared" si="25"/>
        <v>61009.42655808688</v>
      </c>
      <c r="E227" s="64">
        <f t="shared" si="26"/>
        <v>767.4767585785081</v>
      </c>
      <c r="F227" s="64">
        <f t="shared" si="27"/>
        <v>545.554969473467</v>
      </c>
      <c r="G227" s="64">
        <f t="shared" si="28"/>
        <v>221.92178910504103</v>
      </c>
      <c r="H227" s="64">
        <f t="shared" si="29"/>
        <v>60463.87158861343</v>
      </c>
      <c r="I227" s="64"/>
      <c r="J227" s="64"/>
      <c r="K227" s="61"/>
    </row>
    <row r="228" spans="2:11" ht="12.75">
      <c r="B228" s="62">
        <f t="shared" si="30"/>
        <v>208</v>
      </c>
      <c r="C228" s="63">
        <f t="shared" si="24"/>
        <v>45566</v>
      </c>
      <c r="D228" s="64">
        <f t="shared" si="25"/>
        <v>60463.87158861343</v>
      </c>
      <c r="E228" s="64">
        <f t="shared" si="26"/>
        <v>767.4767585785081</v>
      </c>
      <c r="F228" s="64">
        <f t="shared" si="27"/>
        <v>547.5394256749267</v>
      </c>
      <c r="G228" s="64">
        <f t="shared" si="28"/>
        <v>219.93733290358136</v>
      </c>
      <c r="H228" s="64">
        <f t="shared" si="29"/>
        <v>59916.33216293855</v>
      </c>
      <c r="I228" s="64"/>
      <c r="J228" s="64"/>
      <c r="K228" s="61"/>
    </row>
    <row r="229" spans="2:11" ht="12.75">
      <c r="B229" s="62">
        <f t="shared" si="30"/>
        <v>209</v>
      </c>
      <c r="C229" s="63">
        <f t="shared" si="24"/>
        <v>45597</v>
      </c>
      <c r="D229" s="64">
        <f t="shared" si="25"/>
        <v>59916.33216293855</v>
      </c>
      <c r="E229" s="64">
        <f t="shared" si="26"/>
        <v>767.4767585785081</v>
      </c>
      <c r="F229" s="64">
        <f t="shared" si="27"/>
        <v>549.5311003358191</v>
      </c>
      <c r="G229" s="64">
        <f t="shared" si="28"/>
        <v>217.94565824268898</v>
      </c>
      <c r="H229" s="64">
        <f t="shared" si="29"/>
        <v>59366.80106260275</v>
      </c>
      <c r="I229" s="64"/>
      <c r="J229" s="64"/>
      <c r="K229" s="61"/>
    </row>
    <row r="230" spans="2:11" ht="12.75">
      <c r="B230" s="62">
        <f t="shared" si="30"/>
        <v>210</v>
      </c>
      <c r="C230" s="63">
        <f t="shared" si="24"/>
        <v>45627</v>
      </c>
      <c r="D230" s="64">
        <f t="shared" si="25"/>
        <v>59366.80106260275</v>
      </c>
      <c r="E230" s="64">
        <f t="shared" si="26"/>
        <v>767.4767585785081</v>
      </c>
      <c r="F230" s="64">
        <f t="shared" si="27"/>
        <v>551.5300197132906</v>
      </c>
      <c r="G230" s="64">
        <f t="shared" si="28"/>
        <v>215.94673886521753</v>
      </c>
      <c r="H230" s="64">
        <f t="shared" si="29"/>
        <v>58815.27104288945</v>
      </c>
      <c r="I230" s="64"/>
      <c r="J230" s="64"/>
      <c r="K230" s="61"/>
    </row>
    <row r="231" spans="2:11" ht="12.75">
      <c r="B231" s="62">
        <f t="shared" si="30"/>
        <v>211</v>
      </c>
      <c r="C231" s="63">
        <f t="shared" si="24"/>
        <v>45658</v>
      </c>
      <c r="D231" s="64">
        <f t="shared" si="25"/>
        <v>58815.27104288945</v>
      </c>
      <c r="E231" s="64">
        <f t="shared" si="26"/>
        <v>767.4767585785081</v>
      </c>
      <c r="F231" s="64">
        <f t="shared" si="27"/>
        <v>553.5362101599977</v>
      </c>
      <c r="G231" s="64">
        <f t="shared" si="28"/>
        <v>213.9405484185104</v>
      </c>
      <c r="H231" s="64">
        <f t="shared" si="29"/>
        <v>58261.73483272942</v>
      </c>
      <c r="I231" s="64"/>
      <c r="J231" s="64"/>
      <c r="K231" s="55"/>
    </row>
    <row r="232" spans="2:11" ht="12.75">
      <c r="B232" s="62">
        <f t="shared" si="30"/>
        <v>212</v>
      </c>
      <c r="C232" s="63">
        <f t="shared" si="24"/>
        <v>45689</v>
      </c>
      <c r="D232" s="64">
        <f t="shared" si="25"/>
        <v>58261.73483272942</v>
      </c>
      <c r="E232" s="64">
        <f t="shared" si="26"/>
        <v>767.4767585785081</v>
      </c>
      <c r="F232" s="64">
        <f t="shared" si="27"/>
        <v>555.5496981244548</v>
      </c>
      <c r="G232" s="64">
        <f t="shared" si="28"/>
        <v>211.92706045405325</v>
      </c>
      <c r="H232" s="64">
        <f t="shared" si="29"/>
        <v>57706.18513460504</v>
      </c>
      <c r="I232" s="64"/>
      <c r="J232" s="64"/>
      <c r="K232" s="55"/>
    </row>
    <row r="233" spans="2:11" ht="12.75">
      <c r="B233" s="62">
        <f t="shared" si="30"/>
        <v>213</v>
      </c>
      <c r="C233" s="63">
        <f t="shared" si="24"/>
        <v>45717</v>
      </c>
      <c r="D233" s="64">
        <f t="shared" si="25"/>
        <v>57706.18513460504</v>
      </c>
      <c r="E233" s="64">
        <f t="shared" si="26"/>
        <v>767.4767585785081</v>
      </c>
      <c r="F233" s="64">
        <f t="shared" si="27"/>
        <v>557.5705101513822</v>
      </c>
      <c r="G233" s="64">
        <f t="shared" si="28"/>
        <v>209.90624842712583</v>
      </c>
      <c r="H233" s="64">
        <f t="shared" si="29"/>
        <v>57148.61462445365</v>
      </c>
      <c r="I233" s="64"/>
      <c r="J233" s="64"/>
      <c r="K233" s="55"/>
    </row>
    <row r="234" spans="2:11" ht="12.75">
      <c r="B234" s="62">
        <f t="shared" si="30"/>
        <v>214</v>
      </c>
      <c r="C234" s="63">
        <f t="shared" si="24"/>
        <v>45748</v>
      </c>
      <c r="D234" s="64">
        <f t="shared" si="25"/>
        <v>57148.61462445365</v>
      </c>
      <c r="E234" s="64">
        <f t="shared" si="26"/>
        <v>767.4767585785081</v>
      </c>
      <c r="F234" s="64">
        <f t="shared" si="27"/>
        <v>559.5986728820579</v>
      </c>
      <c r="G234" s="64">
        <f t="shared" si="28"/>
        <v>207.87808569645017</v>
      </c>
      <c r="H234" s="64">
        <f t="shared" si="29"/>
        <v>56589.01595157155</v>
      </c>
      <c r="I234" s="64"/>
      <c r="J234" s="64"/>
      <c r="K234" s="55"/>
    </row>
    <row r="235" spans="2:11" ht="12.75">
      <c r="B235" s="62">
        <f t="shared" si="30"/>
        <v>215</v>
      </c>
      <c r="C235" s="63">
        <f t="shared" si="24"/>
        <v>45778</v>
      </c>
      <c r="D235" s="64">
        <f t="shared" si="25"/>
        <v>56589.01595157155</v>
      </c>
      <c r="E235" s="64">
        <f t="shared" si="26"/>
        <v>767.4767585785081</v>
      </c>
      <c r="F235" s="64">
        <f t="shared" si="27"/>
        <v>561.6342130546666</v>
      </c>
      <c r="G235" s="64">
        <f t="shared" si="28"/>
        <v>205.84254552384152</v>
      </c>
      <c r="H235" s="64">
        <f t="shared" si="29"/>
        <v>56027.38173851688</v>
      </c>
      <c r="I235" s="64"/>
      <c r="J235" s="64"/>
      <c r="K235" s="55"/>
    </row>
    <row r="236" spans="2:11" ht="12.75">
      <c r="B236" s="65">
        <f t="shared" si="30"/>
        <v>216</v>
      </c>
      <c r="C236" s="66">
        <f t="shared" si="24"/>
        <v>45809</v>
      </c>
      <c r="D236" s="67">
        <f t="shared" si="25"/>
        <v>56027.38173851688</v>
      </c>
      <c r="E236" s="67">
        <f t="shared" si="26"/>
        <v>767.4767585785081</v>
      </c>
      <c r="F236" s="67">
        <f t="shared" si="27"/>
        <v>563.677157504653</v>
      </c>
      <c r="G236" s="67">
        <f t="shared" si="28"/>
        <v>203.79960107385517</v>
      </c>
      <c r="H236" s="67">
        <f t="shared" si="29"/>
        <v>55463.70458101231</v>
      </c>
      <c r="I236" s="67">
        <f>SUM(F225:F236)</f>
        <v>6630.907290539912</v>
      </c>
      <c r="J236" s="67">
        <f>SUM(G225:G236)</f>
        <v>2578.8138124021857</v>
      </c>
      <c r="K236" s="68"/>
    </row>
    <row r="237" spans="2:11" ht="12.75">
      <c r="B237" s="62">
        <f t="shared" si="30"/>
        <v>217</v>
      </c>
      <c r="C237" s="63">
        <f t="shared" si="24"/>
        <v>45839</v>
      </c>
      <c r="D237" s="64">
        <f t="shared" si="25"/>
        <v>55463.70458101231</v>
      </c>
      <c r="E237" s="64">
        <f t="shared" si="26"/>
        <v>767.4767585785081</v>
      </c>
      <c r="F237" s="64">
        <f t="shared" si="27"/>
        <v>565.7275331650758</v>
      </c>
      <c r="G237" s="64">
        <f t="shared" si="28"/>
        <v>201.74922541343227</v>
      </c>
      <c r="H237" s="64">
        <f t="shared" si="29"/>
        <v>54897.977047847206</v>
      </c>
      <c r="I237" s="64"/>
      <c r="J237" s="64"/>
      <c r="K237" s="61"/>
    </row>
    <row r="238" spans="2:11" ht="12.75">
      <c r="B238" s="62">
        <f t="shared" si="30"/>
        <v>218</v>
      </c>
      <c r="C238" s="63">
        <f t="shared" si="24"/>
        <v>45870</v>
      </c>
      <c r="D238" s="64">
        <f t="shared" si="25"/>
        <v>54897.977047847206</v>
      </c>
      <c r="E238" s="64">
        <f t="shared" si="26"/>
        <v>767.4767585785081</v>
      </c>
      <c r="F238" s="64">
        <f t="shared" si="27"/>
        <v>567.7853670669639</v>
      </c>
      <c r="G238" s="64">
        <f t="shared" si="28"/>
        <v>199.69139151154423</v>
      </c>
      <c r="H238" s="64">
        <f t="shared" si="29"/>
        <v>54330.191680780204</v>
      </c>
      <c r="I238" s="64"/>
      <c r="J238" s="64"/>
      <c r="K238" s="61"/>
    </row>
    <row r="239" spans="2:11" ht="12.75">
      <c r="B239" s="62">
        <f t="shared" si="30"/>
        <v>219</v>
      </c>
      <c r="C239" s="63">
        <f t="shared" si="24"/>
        <v>45901</v>
      </c>
      <c r="D239" s="64">
        <f t="shared" si="25"/>
        <v>54330.191680780204</v>
      </c>
      <c r="E239" s="64">
        <f t="shared" si="26"/>
        <v>767.4767585785081</v>
      </c>
      <c r="F239" s="64">
        <f t="shared" si="27"/>
        <v>569.8506863396701</v>
      </c>
      <c r="G239" s="64">
        <f t="shared" si="28"/>
        <v>197.626072238838</v>
      </c>
      <c r="H239" s="64">
        <f t="shared" si="29"/>
        <v>53760.34099444057</v>
      </c>
      <c r="I239" s="64"/>
      <c r="J239" s="64"/>
      <c r="K239" s="61"/>
    </row>
    <row r="240" spans="2:11" ht="12.75">
      <c r="B240" s="62">
        <f t="shared" si="30"/>
        <v>220</v>
      </c>
      <c r="C240" s="63">
        <f t="shared" si="24"/>
        <v>45931</v>
      </c>
      <c r="D240" s="64">
        <f t="shared" si="25"/>
        <v>53760.34099444057</v>
      </c>
      <c r="E240" s="64">
        <f t="shared" si="26"/>
        <v>767.4767585785081</v>
      </c>
      <c r="F240" s="64">
        <f t="shared" si="27"/>
        <v>571.9235182112305</v>
      </c>
      <c r="G240" s="64">
        <f t="shared" si="28"/>
        <v>195.5532403672776</v>
      </c>
      <c r="H240" s="64">
        <f t="shared" si="29"/>
        <v>53188.41747622934</v>
      </c>
      <c r="I240" s="64"/>
      <c r="J240" s="64"/>
      <c r="K240" s="61"/>
    </row>
    <row r="241" spans="2:11" ht="12.75">
      <c r="B241" s="62">
        <f t="shared" si="30"/>
        <v>221</v>
      </c>
      <c r="C241" s="63">
        <f t="shared" si="24"/>
        <v>45962</v>
      </c>
      <c r="D241" s="64">
        <f t="shared" si="25"/>
        <v>53188.41747622934</v>
      </c>
      <c r="E241" s="64">
        <f t="shared" si="26"/>
        <v>767.4767585785081</v>
      </c>
      <c r="F241" s="64">
        <f t="shared" si="27"/>
        <v>574.0038900087238</v>
      </c>
      <c r="G241" s="64">
        <f t="shared" si="28"/>
        <v>193.47286856978423</v>
      </c>
      <c r="H241" s="64">
        <f t="shared" si="29"/>
        <v>52614.41358622059</v>
      </c>
      <c r="I241" s="64"/>
      <c r="J241" s="64"/>
      <c r="K241" s="61"/>
    </row>
    <row r="242" spans="2:11" ht="12.75">
      <c r="B242" s="62">
        <f t="shared" si="30"/>
        <v>222</v>
      </c>
      <c r="C242" s="63">
        <f t="shared" si="24"/>
        <v>45992</v>
      </c>
      <c r="D242" s="64">
        <f t="shared" si="25"/>
        <v>52614.41358622059</v>
      </c>
      <c r="E242" s="64">
        <f t="shared" si="26"/>
        <v>767.4767585785081</v>
      </c>
      <c r="F242" s="64">
        <f t="shared" si="27"/>
        <v>576.0918291586307</v>
      </c>
      <c r="G242" s="64">
        <f t="shared" si="28"/>
        <v>191.38492941987738</v>
      </c>
      <c r="H242" s="64">
        <f t="shared" si="29"/>
        <v>52038.32175706202</v>
      </c>
      <c r="I242" s="64"/>
      <c r="J242" s="64"/>
      <c r="K242" s="61"/>
    </row>
    <row r="243" spans="2:11" ht="12.75">
      <c r="B243" s="62">
        <f t="shared" si="30"/>
        <v>223</v>
      </c>
      <c r="C243" s="63">
        <f t="shared" si="24"/>
        <v>46023</v>
      </c>
      <c r="D243" s="64">
        <f t="shared" si="25"/>
        <v>52038.32175706202</v>
      </c>
      <c r="E243" s="64">
        <f t="shared" si="26"/>
        <v>767.4767585785081</v>
      </c>
      <c r="F243" s="64">
        <f t="shared" si="27"/>
        <v>578.187363187195</v>
      </c>
      <c r="G243" s="64">
        <f t="shared" si="28"/>
        <v>189.2893953913131</v>
      </c>
      <c r="H243" s="64">
        <f t="shared" si="29"/>
        <v>51460.13439387479</v>
      </c>
      <c r="I243" s="64"/>
      <c r="J243" s="64"/>
      <c r="K243" s="55"/>
    </row>
    <row r="244" spans="2:11" ht="12.75">
      <c r="B244" s="62">
        <f t="shared" si="30"/>
        <v>224</v>
      </c>
      <c r="C244" s="63">
        <f t="shared" si="24"/>
        <v>46054</v>
      </c>
      <c r="D244" s="64">
        <f t="shared" si="25"/>
        <v>51460.13439387479</v>
      </c>
      <c r="E244" s="64">
        <f t="shared" si="26"/>
        <v>767.4767585785081</v>
      </c>
      <c r="F244" s="64">
        <f t="shared" si="27"/>
        <v>580.2905197207886</v>
      </c>
      <c r="G244" s="64">
        <f t="shared" si="28"/>
        <v>187.18623885771956</v>
      </c>
      <c r="H244" s="64">
        <f t="shared" si="29"/>
        <v>50879.84387415403</v>
      </c>
      <c r="I244" s="64"/>
      <c r="J244" s="64"/>
      <c r="K244" s="55"/>
    </row>
    <row r="245" spans="2:11" ht="12.75">
      <c r="B245" s="62">
        <f t="shared" si="30"/>
        <v>225</v>
      </c>
      <c r="C245" s="63">
        <f t="shared" si="24"/>
        <v>46082</v>
      </c>
      <c r="D245" s="64">
        <f t="shared" si="25"/>
        <v>50879.84387415403</v>
      </c>
      <c r="E245" s="64">
        <f t="shared" si="26"/>
        <v>767.4767585785081</v>
      </c>
      <c r="F245" s="64">
        <f t="shared" si="27"/>
        <v>582.4013264862729</v>
      </c>
      <c r="G245" s="64">
        <f t="shared" si="28"/>
        <v>185.0754320922353</v>
      </c>
      <c r="H245" s="64">
        <f t="shared" si="29"/>
        <v>50297.44254766783</v>
      </c>
      <c r="I245" s="64"/>
      <c r="J245" s="64"/>
      <c r="K245" s="55"/>
    </row>
    <row r="246" spans="2:11" ht="12.75">
      <c r="B246" s="62">
        <f t="shared" si="30"/>
        <v>226</v>
      </c>
      <c r="C246" s="63">
        <f t="shared" si="24"/>
        <v>46113</v>
      </c>
      <c r="D246" s="64">
        <f t="shared" si="25"/>
        <v>50297.44254766783</v>
      </c>
      <c r="E246" s="64">
        <f t="shared" si="26"/>
        <v>767.4767585785081</v>
      </c>
      <c r="F246" s="64">
        <f t="shared" si="27"/>
        <v>584.5198113113663</v>
      </c>
      <c r="G246" s="64">
        <f t="shared" si="28"/>
        <v>182.95694726714174</v>
      </c>
      <c r="H246" s="64">
        <f t="shared" si="29"/>
        <v>49712.9227363565</v>
      </c>
      <c r="I246" s="64"/>
      <c r="J246" s="64"/>
      <c r="K246" s="55"/>
    </row>
    <row r="247" spans="2:11" ht="12.75">
      <c r="B247" s="62">
        <f t="shared" si="30"/>
        <v>227</v>
      </c>
      <c r="C247" s="63">
        <f t="shared" si="24"/>
        <v>46143</v>
      </c>
      <c r="D247" s="64">
        <f t="shared" si="25"/>
        <v>49712.9227363565</v>
      </c>
      <c r="E247" s="64">
        <f t="shared" si="26"/>
        <v>767.4767585785081</v>
      </c>
      <c r="F247" s="64">
        <f t="shared" si="27"/>
        <v>586.6460021250114</v>
      </c>
      <c r="G247" s="64">
        <f t="shared" si="28"/>
        <v>180.83075645349678</v>
      </c>
      <c r="H247" s="64">
        <f t="shared" si="29"/>
        <v>49126.27673423139</v>
      </c>
      <c r="I247" s="64"/>
      <c r="J247" s="64"/>
      <c r="K247" s="55"/>
    </row>
    <row r="248" spans="2:11" ht="12.75">
      <c r="B248" s="65">
        <f t="shared" si="30"/>
        <v>228</v>
      </c>
      <c r="C248" s="66">
        <f t="shared" si="24"/>
        <v>46174</v>
      </c>
      <c r="D248" s="67">
        <f t="shared" si="25"/>
        <v>49126.27673423139</v>
      </c>
      <c r="E248" s="67">
        <f t="shared" si="26"/>
        <v>767.4767585785081</v>
      </c>
      <c r="F248" s="67">
        <f t="shared" si="27"/>
        <v>588.7799269577414</v>
      </c>
      <c r="G248" s="67">
        <f t="shared" si="28"/>
        <v>178.6968316207667</v>
      </c>
      <c r="H248" s="67">
        <f t="shared" si="29"/>
        <v>48537.49680727365</v>
      </c>
      <c r="I248" s="67">
        <f>SUM(F237:F248)</f>
        <v>6926.207773738672</v>
      </c>
      <c r="J248" s="67">
        <f>SUM(G237:G248)</f>
        <v>2283.5133292034266</v>
      </c>
      <c r="K248" s="68"/>
    </row>
    <row r="249" spans="2:11" ht="12.75">
      <c r="B249" s="62">
        <f t="shared" si="30"/>
        <v>229</v>
      </c>
      <c r="C249" s="63">
        <f t="shared" si="24"/>
        <v>46204</v>
      </c>
      <c r="D249" s="64">
        <f t="shared" si="25"/>
        <v>48537.49680727365</v>
      </c>
      <c r="E249" s="64">
        <f t="shared" si="26"/>
        <v>767.4767585785081</v>
      </c>
      <c r="F249" s="64">
        <f t="shared" si="27"/>
        <v>590.9216139420502</v>
      </c>
      <c r="G249" s="64">
        <f t="shared" si="28"/>
        <v>176.55514463645792</v>
      </c>
      <c r="H249" s="64">
        <f t="shared" si="29"/>
        <v>47946.57519333169</v>
      </c>
      <c r="I249" s="64"/>
      <c r="J249" s="64"/>
      <c r="K249" s="61"/>
    </row>
    <row r="250" spans="2:11" ht="12.75">
      <c r="B250" s="62">
        <f t="shared" si="30"/>
        <v>230</v>
      </c>
      <c r="C250" s="63">
        <f t="shared" si="24"/>
        <v>46235</v>
      </c>
      <c r="D250" s="64">
        <f t="shared" si="25"/>
        <v>47946.57519333169</v>
      </c>
      <c r="E250" s="64">
        <f t="shared" si="26"/>
        <v>767.4767585785081</v>
      </c>
      <c r="F250" s="64">
        <f t="shared" si="27"/>
        <v>593.0710913127641</v>
      </c>
      <c r="G250" s="64">
        <f t="shared" si="28"/>
        <v>174.40566726574403</v>
      </c>
      <c r="H250" s="64">
        <f t="shared" si="29"/>
        <v>47353.504102018895</v>
      </c>
      <c r="I250" s="64"/>
      <c r="J250" s="64"/>
      <c r="K250" s="61"/>
    </row>
    <row r="251" spans="2:11" ht="12.75">
      <c r="B251" s="62">
        <f t="shared" si="30"/>
        <v>231</v>
      </c>
      <c r="C251" s="63">
        <f t="shared" si="24"/>
        <v>46266</v>
      </c>
      <c r="D251" s="64">
        <f t="shared" si="25"/>
        <v>47353.504102018895</v>
      </c>
      <c r="E251" s="64">
        <f t="shared" si="26"/>
        <v>767.4767585785081</v>
      </c>
      <c r="F251" s="64">
        <f t="shared" si="27"/>
        <v>595.2283874074144</v>
      </c>
      <c r="G251" s="64">
        <f t="shared" si="28"/>
        <v>172.24837117109374</v>
      </c>
      <c r="H251" s="64">
        <f t="shared" si="29"/>
        <v>46758.27571461146</v>
      </c>
      <c r="I251" s="64"/>
      <c r="J251" s="64"/>
      <c r="K251" s="61"/>
    </row>
    <row r="252" spans="2:11" ht="12.75">
      <c r="B252" s="62">
        <f t="shared" si="30"/>
        <v>232</v>
      </c>
      <c r="C252" s="63">
        <f t="shared" si="24"/>
        <v>46296</v>
      </c>
      <c r="D252" s="64">
        <f t="shared" si="25"/>
        <v>46758.27571461146</v>
      </c>
      <c r="E252" s="64">
        <f t="shared" si="26"/>
        <v>767.4767585785081</v>
      </c>
      <c r="F252" s="64">
        <f t="shared" si="27"/>
        <v>597.393530666609</v>
      </c>
      <c r="G252" s="64">
        <f t="shared" si="28"/>
        <v>170.0832279118992</v>
      </c>
      <c r="H252" s="64">
        <f t="shared" si="29"/>
        <v>46160.882183944865</v>
      </c>
      <c r="I252" s="64"/>
      <c r="J252" s="64"/>
      <c r="K252" s="61"/>
    </row>
    <row r="253" spans="2:11" ht="12.75">
      <c r="B253" s="62">
        <f t="shared" si="30"/>
        <v>233</v>
      </c>
      <c r="C253" s="63">
        <f t="shared" si="24"/>
        <v>46327</v>
      </c>
      <c r="D253" s="64">
        <f t="shared" si="25"/>
        <v>46160.882183944865</v>
      </c>
      <c r="E253" s="64">
        <f t="shared" si="26"/>
        <v>767.4767585785081</v>
      </c>
      <c r="F253" s="64">
        <f t="shared" si="27"/>
        <v>599.5665496344086</v>
      </c>
      <c r="G253" s="64">
        <f t="shared" si="28"/>
        <v>167.91020894409945</v>
      </c>
      <c r="H253" s="64">
        <f t="shared" si="29"/>
        <v>45561.31563431048</v>
      </c>
      <c r="I253" s="64"/>
      <c r="J253" s="64"/>
      <c r="K253" s="61"/>
    </row>
    <row r="254" spans="2:11" ht="12.75">
      <c r="B254" s="62">
        <f t="shared" si="30"/>
        <v>234</v>
      </c>
      <c r="C254" s="63">
        <f t="shared" si="24"/>
        <v>46357</v>
      </c>
      <c r="D254" s="64">
        <f t="shared" si="25"/>
        <v>45561.31563431048</v>
      </c>
      <c r="E254" s="64">
        <f t="shared" si="26"/>
        <v>767.4767585785081</v>
      </c>
      <c r="F254" s="64">
        <f t="shared" si="27"/>
        <v>601.7474729587037</v>
      </c>
      <c r="G254" s="64">
        <f t="shared" si="28"/>
        <v>165.72928561980436</v>
      </c>
      <c r="H254" s="64">
        <f t="shared" si="29"/>
        <v>44959.56816135172</v>
      </c>
      <c r="I254" s="64"/>
      <c r="J254" s="64"/>
      <c r="K254" s="61"/>
    </row>
    <row r="255" spans="2:11" ht="12.75">
      <c r="B255" s="62">
        <f t="shared" si="30"/>
        <v>235</v>
      </c>
      <c r="C255" s="63">
        <f t="shared" si="24"/>
        <v>46388</v>
      </c>
      <c r="D255" s="64">
        <f t="shared" si="25"/>
        <v>44959.56816135172</v>
      </c>
      <c r="E255" s="64">
        <f t="shared" si="26"/>
        <v>767.4767585785081</v>
      </c>
      <c r="F255" s="64">
        <f t="shared" si="27"/>
        <v>603.9363293915912</v>
      </c>
      <c r="G255" s="64">
        <f t="shared" si="28"/>
        <v>163.5404291869169</v>
      </c>
      <c r="H255" s="64">
        <f t="shared" si="29"/>
        <v>44355.63183196017</v>
      </c>
      <c r="I255" s="64"/>
      <c r="J255" s="64"/>
      <c r="K255" s="55"/>
    </row>
    <row r="256" spans="2:11" ht="12.75">
      <c r="B256" s="62">
        <f t="shared" si="30"/>
        <v>236</v>
      </c>
      <c r="C256" s="63">
        <f t="shared" si="24"/>
        <v>46419</v>
      </c>
      <c r="D256" s="64">
        <f t="shared" si="25"/>
        <v>44355.63183196017</v>
      </c>
      <c r="E256" s="64">
        <f t="shared" si="26"/>
        <v>767.4767585785081</v>
      </c>
      <c r="F256" s="64">
        <f t="shared" si="27"/>
        <v>606.133147789753</v>
      </c>
      <c r="G256" s="64">
        <f t="shared" si="28"/>
        <v>161.34361078875511</v>
      </c>
      <c r="H256" s="64">
        <f t="shared" si="29"/>
        <v>43749.49868417042</v>
      </c>
      <c r="I256" s="64"/>
      <c r="J256" s="64"/>
      <c r="K256" s="55"/>
    </row>
    <row r="257" spans="2:11" ht="12.75">
      <c r="B257" s="62">
        <f t="shared" si="30"/>
        <v>237</v>
      </c>
      <c r="C257" s="63">
        <f t="shared" si="24"/>
        <v>46447</v>
      </c>
      <c r="D257" s="64">
        <f t="shared" si="25"/>
        <v>43749.49868417042</v>
      </c>
      <c r="E257" s="64">
        <f t="shared" si="26"/>
        <v>767.4767585785081</v>
      </c>
      <c r="F257" s="64">
        <f t="shared" si="27"/>
        <v>608.3379571148382</v>
      </c>
      <c r="G257" s="64">
        <f t="shared" si="28"/>
        <v>159.13880146366992</v>
      </c>
      <c r="H257" s="64">
        <f t="shared" si="29"/>
        <v>43141.16072705563</v>
      </c>
      <c r="I257" s="64"/>
      <c r="J257" s="64"/>
      <c r="K257" s="55"/>
    </row>
    <row r="258" spans="2:11" ht="12.75">
      <c r="B258" s="62">
        <f t="shared" si="30"/>
        <v>238</v>
      </c>
      <c r="C258" s="63">
        <f t="shared" si="24"/>
        <v>46478</v>
      </c>
      <c r="D258" s="64">
        <f t="shared" si="25"/>
        <v>43141.16072705563</v>
      </c>
      <c r="E258" s="64">
        <f t="shared" si="26"/>
        <v>767.4767585785081</v>
      </c>
      <c r="F258" s="64">
        <f t="shared" si="27"/>
        <v>610.5507864338433</v>
      </c>
      <c r="G258" s="64">
        <f t="shared" si="28"/>
        <v>156.92597214466485</v>
      </c>
      <c r="H258" s="64">
        <f t="shared" si="29"/>
        <v>42530.60994062177</v>
      </c>
      <c r="I258" s="64"/>
      <c r="J258" s="64"/>
      <c r="K258" s="55"/>
    </row>
    <row r="259" spans="2:11" ht="12.75">
      <c r="B259" s="62">
        <f t="shared" si="30"/>
        <v>239</v>
      </c>
      <c r="C259" s="63">
        <f t="shared" si="24"/>
        <v>46508</v>
      </c>
      <c r="D259" s="64">
        <f t="shared" si="25"/>
        <v>42530.60994062177</v>
      </c>
      <c r="E259" s="64">
        <f t="shared" si="26"/>
        <v>767.4767585785081</v>
      </c>
      <c r="F259" s="64">
        <f t="shared" si="27"/>
        <v>612.7716649194964</v>
      </c>
      <c r="G259" s="64">
        <f t="shared" si="28"/>
        <v>154.70509365901168</v>
      </c>
      <c r="H259" s="64">
        <f t="shared" si="29"/>
        <v>41917.83827570226</v>
      </c>
      <c r="I259" s="64"/>
      <c r="J259" s="64"/>
      <c r="K259" s="55"/>
    </row>
    <row r="260" spans="2:11" ht="12.75">
      <c r="B260" s="65">
        <f t="shared" si="30"/>
        <v>240</v>
      </c>
      <c r="C260" s="66">
        <f t="shared" si="24"/>
        <v>46539</v>
      </c>
      <c r="D260" s="67">
        <f t="shared" si="25"/>
        <v>41917.83827570226</v>
      </c>
      <c r="E260" s="67">
        <f t="shared" si="26"/>
        <v>767.4767585785081</v>
      </c>
      <c r="F260" s="67">
        <f t="shared" si="27"/>
        <v>615.0006218506411</v>
      </c>
      <c r="G260" s="67">
        <f t="shared" si="28"/>
        <v>152.476136727867</v>
      </c>
      <c r="H260" s="67">
        <f t="shared" si="29"/>
        <v>41302.83765385166</v>
      </c>
      <c r="I260" s="67">
        <f>SUM(F249:F260)</f>
        <v>7234.659153422113</v>
      </c>
      <c r="J260" s="67">
        <f>SUM(G249:G260)</f>
        <v>1975.0619495199844</v>
      </c>
      <c r="K260" s="68"/>
    </row>
    <row r="261" spans="2:11" ht="12.75">
      <c r="B261" s="62">
        <f t="shared" si="30"/>
        <v>241</v>
      </c>
      <c r="C261" s="63">
        <f t="shared" si="24"/>
        <v>46569</v>
      </c>
      <c r="D261" s="64">
        <f t="shared" si="25"/>
        <v>41302.83765385166</v>
      </c>
      <c r="E261" s="64">
        <f t="shared" si="26"/>
        <v>767.4767585785081</v>
      </c>
      <c r="F261" s="64">
        <f t="shared" si="27"/>
        <v>617.2376866126227</v>
      </c>
      <c r="G261" s="64">
        <f t="shared" si="28"/>
        <v>150.23907196588542</v>
      </c>
      <c r="H261" s="64">
        <f t="shared" si="29"/>
        <v>40685.599967239075</v>
      </c>
      <c r="I261" s="64"/>
      <c r="J261" s="64"/>
      <c r="K261" s="61"/>
    </row>
    <row r="262" spans="2:11" ht="12.75">
      <c r="B262" s="62">
        <f t="shared" si="30"/>
        <v>242</v>
      </c>
      <c r="C262" s="63">
        <f t="shared" si="24"/>
        <v>46600</v>
      </c>
      <c r="D262" s="64">
        <f t="shared" si="25"/>
        <v>40685.599967239075</v>
      </c>
      <c r="E262" s="64">
        <f t="shared" si="26"/>
        <v>767.4767585785081</v>
      </c>
      <c r="F262" s="64">
        <f t="shared" si="27"/>
        <v>619.482888697676</v>
      </c>
      <c r="G262" s="64">
        <f t="shared" si="28"/>
        <v>147.99386988083214</v>
      </c>
      <c r="H262" s="64">
        <f t="shared" si="29"/>
        <v>40066.11707854137</v>
      </c>
      <c r="I262" s="64"/>
      <c r="J262" s="64"/>
      <c r="K262" s="61"/>
    </row>
    <row r="263" spans="2:11" ht="12.75">
      <c r="B263" s="62">
        <f t="shared" si="30"/>
        <v>243</v>
      </c>
      <c r="C263" s="63">
        <f t="shared" si="24"/>
        <v>46631</v>
      </c>
      <c r="D263" s="64">
        <f t="shared" si="25"/>
        <v>40066.11707854137</v>
      </c>
      <c r="E263" s="64">
        <f t="shared" si="26"/>
        <v>767.4767585785081</v>
      </c>
      <c r="F263" s="64">
        <f t="shared" si="27"/>
        <v>621.7362577053138</v>
      </c>
      <c r="G263" s="64">
        <f t="shared" si="28"/>
        <v>145.74050087319424</v>
      </c>
      <c r="H263" s="64">
        <f t="shared" si="29"/>
        <v>39444.380820836115</v>
      </c>
      <c r="I263" s="64"/>
      <c r="J263" s="64"/>
      <c r="K263" s="61"/>
    </row>
    <row r="264" spans="2:11" ht="12.75">
      <c r="B264" s="62">
        <f t="shared" si="30"/>
        <v>244</v>
      </c>
      <c r="C264" s="63">
        <f t="shared" si="24"/>
        <v>46661</v>
      </c>
      <c r="D264" s="64">
        <f t="shared" si="25"/>
        <v>39444.380820836115</v>
      </c>
      <c r="E264" s="64">
        <f t="shared" si="26"/>
        <v>767.4767585785081</v>
      </c>
      <c r="F264" s="64">
        <f t="shared" si="27"/>
        <v>623.9978233427167</v>
      </c>
      <c r="G264" s="64">
        <f t="shared" si="28"/>
        <v>143.47893523579137</v>
      </c>
      <c r="H264" s="64">
        <f t="shared" si="29"/>
        <v>38820.382997493376</v>
      </c>
      <c r="I264" s="64"/>
      <c r="J264" s="64"/>
      <c r="K264" s="61"/>
    </row>
    <row r="265" spans="2:11" ht="12.75">
      <c r="B265" s="62">
        <f t="shared" si="30"/>
        <v>245</v>
      </c>
      <c r="C265" s="63">
        <f t="shared" si="24"/>
        <v>46692</v>
      </c>
      <c r="D265" s="64">
        <f t="shared" si="25"/>
        <v>38820.382997493376</v>
      </c>
      <c r="E265" s="64">
        <f t="shared" si="26"/>
        <v>767.4767585785081</v>
      </c>
      <c r="F265" s="64">
        <f t="shared" si="27"/>
        <v>626.267615425126</v>
      </c>
      <c r="G265" s="64">
        <f t="shared" si="28"/>
        <v>141.20914315338217</v>
      </c>
      <c r="H265" s="64">
        <f t="shared" si="29"/>
        <v>38194.11538206827</v>
      </c>
      <c r="I265" s="64"/>
      <c r="J265" s="64"/>
      <c r="K265" s="61"/>
    </row>
    <row r="266" spans="2:11" ht="12.75">
      <c r="B266" s="62">
        <f t="shared" si="30"/>
        <v>246</v>
      </c>
      <c r="C266" s="63">
        <f t="shared" si="24"/>
        <v>46722</v>
      </c>
      <c r="D266" s="64">
        <f t="shared" si="25"/>
        <v>38194.11538206827</v>
      </c>
      <c r="E266" s="64">
        <f t="shared" si="26"/>
        <v>767.4767585785081</v>
      </c>
      <c r="F266" s="64">
        <f t="shared" si="27"/>
        <v>628.5456638762348</v>
      </c>
      <c r="G266" s="64">
        <f t="shared" si="28"/>
        <v>138.93109470227333</v>
      </c>
      <c r="H266" s="64">
        <f t="shared" si="29"/>
        <v>37565.56971819204</v>
      </c>
      <c r="I266" s="64"/>
      <c r="J266" s="64"/>
      <c r="K266" s="61"/>
    </row>
    <row r="267" spans="2:11" ht="12.75">
      <c r="B267" s="62">
        <f t="shared" si="30"/>
        <v>247</v>
      </c>
      <c r="C267" s="63">
        <f t="shared" si="24"/>
        <v>46753</v>
      </c>
      <c r="D267" s="64">
        <f t="shared" si="25"/>
        <v>37565.56971819204</v>
      </c>
      <c r="E267" s="64">
        <f t="shared" si="26"/>
        <v>767.4767585785081</v>
      </c>
      <c r="F267" s="64">
        <f t="shared" si="27"/>
        <v>630.8319987285845</v>
      </c>
      <c r="G267" s="64">
        <f t="shared" si="28"/>
        <v>136.64475984992356</v>
      </c>
      <c r="H267" s="64">
        <f t="shared" si="29"/>
        <v>36934.737719463476</v>
      </c>
      <c r="I267" s="64"/>
      <c r="J267" s="64"/>
      <c r="K267" s="55"/>
    </row>
    <row r="268" spans="2:11" ht="12.75">
      <c r="B268" s="62">
        <f t="shared" si="30"/>
        <v>248</v>
      </c>
      <c r="C268" s="63">
        <f t="shared" si="24"/>
        <v>46784</v>
      </c>
      <c r="D268" s="64">
        <f t="shared" si="25"/>
        <v>36934.737719463476</v>
      </c>
      <c r="E268" s="64">
        <f t="shared" si="26"/>
        <v>767.4767585785081</v>
      </c>
      <c r="F268" s="64">
        <f t="shared" si="27"/>
        <v>633.1266501239597</v>
      </c>
      <c r="G268" s="64">
        <f t="shared" si="28"/>
        <v>134.3501084545484</v>
      </c>
      <c r="H268" s="64">
        <f t="shared" si="29"/>
        <v>36301.6110693395</v>
      </c>
      <c r="I268" s="64"/>
      <c r="J268" s="64"/>
      <c r="K268" s="55"/>
    </row>
    <row r="269" spans="2:11" ht="12.75">
      <c r="B269" s="62">
        <f t="shared" si="30"/>
        <v>249</v>
      </c>
      <c r="C269" s="63">
        <f t="shared" si="24"/>
        <v>46813</v>
      </c>
      <c r="D269" s="64">
        <f t="shared" si="25"/>
        <v>36301.6110693395</v>
      </c>
      <c r="E269" s="64">
        <f t="shared" si="26"/>
        <v>767.4767585785081</v>
      </c>
      <c r="F269" s="64">
        <f t="shared" si="27"/>
        <v>635.4296483137857</v>
      </c>
      <c r="G269" s="64">
        <f t="shared" si="28"/>
        <v>132.04711026472245</v>
      </c>
      <c r="H269" s="64">
        <f t="shared" si="29"/>
        <v>35666.181421025714</v>
      </c>
      <c r="I269" s="64"/>
      <c r="J269" s="64"/>
      <c r="K269" s="55"/>
    </row>
    <row r="270" spans="2:11" ht="12.75">
      <c r="B270" s="62">
        <f t="shared" si="30"/>
        <v>250</v>
      </c>
      <c r="C270" s="63">
        <f t="shared" si="24"/>
        <v>46844</v>
      </c>
      <c r="D270" s="64">
        <f t="shared" si="25"/>
        <v>35666.181421025714</v>
      </c>
      <c r="E270" s="64">
        <f t="shared" si="26"/>
        <v>767.4767585785081</v>
      </c>
      <c r="F270" s="64">
        <f t="shared" si="27"/>
        <v>637.7410236595271</v>
      </c>
      <c r="G270" s="64">
        <f t="shared" si="28"/>
        <v>129.73573491898105</v>
      </c>
      <c r="H270" s="64">
        <f t="shared" si="29"/>
        <v>35028.44039736618</v>
      </c>
      <c r="I270" s="64"/>
      <c r="J270" s="64"/>
      <c r="K270" s="55"/>
    </row>
    <row r="271" spans="2:11" ht="12.75">
      <c r="B271" s="62">
        <f t="shared" si="30"/>
        <v>251</v>
      </c>
      <c r="C271" s="63">
        <f t="shared" si="24"/>
        <v>46874</v>
      </c>
      <c r="D271" s="64">
        <f t="shared" si="25"/>
        <v>35028.44039736618</v>
      </c>
      <c r="E271" s="64">
        <f t="shared" si="26"/>
        <v>767.4767585785081</v>
      </c>
      <c r="F271" s="64">
        <f t="shared" si="27"/>
        <v>640.0608066330886</v>
      </c>
      <c r="G271" s="64">
        <f t="shared" si="28"/>
        <v>127.4159519454195</v>
      </c>
      <c r="H271" s="64">
        <f t="shared" si="29"/>
        <v>34388.37959073309</v>
      </c>
      <c r="I271" s="64"/>
      <c r="J271" s="64"/>
      <c r="K271" s="55"/>
    </row>
    <row r="272" spans="2:11" ht="12.75">
      <c r="B272" s="65">
        <f t="shared" si="30"/>
        <v>252</v>
      </c>
      <c r="C272" s="66">
        <f t="shared" si="24"/>
        <v>46905</v>
      </c>
      <c r="D272" s="67">
        <f t="shared" si="25"/>
        <v>34388.37959073309</v>
      </c>
      <c r="E272" s="67">
        <f t="shared" si="26"/>
        <v>767.4767585785081</v>
      </c>
      <c r="F272" s="67">
        <f t="shared" si="27"/>
        <v>642.3890278172165</v>
      </c>
      <c r="G272" s="67">
        <f t="shared" si="28"/>
        <v>125.08773076129162</v>
      </c>
      <c r="H272" s="67">
        <f t="shared" si="29"/>
        <v>33745.99056291586</v>
      </c>
      <c r="I272" s="67">
        <f>SUM(F261:F272)</f>
        <v>7556.847090935853</v>
      </c>
      <c r="J272" s="67">
        <f>SUM(G261:G272)</f>
        <v>1652.8740120062453</v>
      </c>
      <c r="K272" s="68"/>
    </row>
    <row r="273" spans="2:11" ht="12.75">
      <c r="B273" s="62">
        <f t="shared" si="30"/>
        <v>253</v>
      </c>
      <c r="C273" s="63">
        <f t="shared" si="24"/>
        <v>46935</v>
      </c>
      <c r="D273" s="64">
        <f t="shared" si="25"/>
        <v>33745.99056291586</v>
      </c>
      <c r="E273" s="64">
        <f t="shared" si="26"/>
        <v>767.4767585785081</v>
      </c>
      <c r="F273" s="64">
        <f t="shared" si="27"/>
        <v>644.7257179059017</v>
      </c>
      <c r="G273" s="64">
        <f t="shared" si="28"/>
        <v>122.75104067260645</v>
      </c>
      <c r="H273" s="64">
        <f t="shared" si="29"/>
        <v>33101.26484501001</v>
      </c>
      <c r="I273" s="64"/>
      <c r="J273" s="64"/>
      <c r="K273" s="61"/>
    </row>
    <row r="274" spans="2:11" ht="12.75">
      <c r="B274" s="62">
        <f t="shared" si="30"/>
        <v>254</v>
      </c>
      <c r="C274" s="63">
        <f t="shared" si="24"/>
        <v>46966</v>
      </c>
      <c r="D274" s="64">
        <f t="shared" si="25"/>
        <v>33101.26484501001</v>
      </c>
      <c r="E274" s="64">
        <f t="shared" si="26"/>
        <v>767.4767585785081</v>
      </c>
      <c r="F274" s="64">
        <f t="shared" si="27"/>
        <v>647.0709077047842</v>
      </c>
      <c r="G274" s="64">
        <f t="shared" si="28"/>
        <v>120.4058508737239</v>
      </c>
      <c r="H274" s="64">
        <f t="shared" si="29"/>
        <v>32454.193937305245</v>
      </c>
      <c r="I274" s="64"/>
      <c r="J274" s="64"/>
      <c r="K274" s="61"/>
    </row>
    <row r="275" spans="2:11" ht="12.75">
      <c r="B275" s="62">
        <f t="shared" si="30"/>
        <v>255</v>
      </c>
      <c r="C275" s="63">
        <f t="shared" si="24"/>
        <v>46997</v>
      </c>
      <c r="D275" s="64">
        <f t="shared" si="25"/>
        <v>32454.193937305245</v>
      </c>
      <c r="E275" s="64">
        <f t="shared" si="26"/>
        <v>767.4767585785081</v>
      </c>
      <c r="F275" s="64">
        <f t="shared" si="27"/>
        <v>649.4246281315603</v>
      </c>
      <c r="G275" s="64">
        <f t="shared" si="28"/>
        <v>118.05213044694783</v>
      </c>
      <c r="H275" s="64">
        <f t="shared" si="29"/>
        <v>31804.76930917363</v>
      </c>
      <c r="I275" s="64"/>
      <c r="J275" s="64"/>
      <c r="K275" s="61"/>
    </row>
    <row r="276" spans="2:11" ht="12.75">
      <c r="B276" s="62">
        <f t="shared" si="30"/>
        <v>256</v>
      </c>
      <c r="C276" s="63">
        <f t="shared" si="24"/>
        <v>47027</v>
      </c>
      <c r="D276" s="64">
        <f t="shared" si="25"/>
        <v>31804.76930917363</v>
      </c>
      <c r="E276" s="64">
        <f t="shared" si="26"/>
        <v>767.4767585785081</v>
      </c>
      <c r="F276" s="64">
        <f t="shared" si="27"/>
        <v>651.7869102163891</v>
      </c>
      <c r="G276" s="64">
        <f t="shared" si="28"/>
        <v>115.68984836211908</v>
      </c>
      <c r="H276" s="64">
        <f t="shared" si="29"/>
        <v>31152.982398957305</v>
      </c>
      <c r="I276" s="64"/>
      <c r="J276" s="64"/>
      <c r="K276" s="61"/>
    </row>
    <row r="277" spans="2:11" ht="12.75">
      <c r="B277" s="62">
        <f t="shared" si="30"/>
        <v>257</v>
      </c>
      <c r="C277" s="63">
        <f aca="true" t="shared" si="31" ref="C277:C340">IF(Loan_Not_Paid*Values_Entered,Payment_Date,"")</f>
        <v>47058</v>
      </c>
      <c r="D277" s="64">
        <f aca="true" t="shared" si="32" ref="D277:D340">IF(Loan_Not_Paid*Values_Entered,Beginning_Balance,"")</f>
        <v>31152.982398957305</v>
      </c>
      <c r="E277" s="64">
        <f aca="true" t="shared" si="33" ref="E277:E340">IF(Loan_Not_Paid*Values_Entered,Monthly_Payment,"")</f>
        <v>767.4767585785081</v>
      </c>
      <c r="F277" s="64">
        <f aca="true" t="shared" si="34" ref="F277:F340">IF(Loan_Not_Paid*Values_Entered,Principal,"")</f>
        <v>654.1577851023009</v>
      </c>
      <c r="G277" s="64">
        <f aca="true" t="shared" si="35" ref="G277:G340">IF(Loan_Not_Paid*Values_Entered,Interest,"")</f>
        <v>113.3189734762072</v>
      </c>
      <c r="H277" s="64">
        <f aca="true" t="shared" si="36" ref="H277:H340">IF(Loan_Not_Paid*Values_Entered,Ending_Balance,"")</f>
        <v>30498.824613854988</v>
      </c>
      <c r="I277" s="64"/>
      <c r="J277" s="64"/>
      <c r="K277" s="61"/>
    </row>
    <row r="278" spans="2:11" ht="12.75">
      <c r="B278" s="62">
        <f aca="true" t="shared" si="37" ref="B278:B341">IF(Loan_Not_Paid*Values_Entered,Payment_Number,"")</f>
        <v>258</v>
      </c>
      <c r="C278" s="63">
        <f t="shared" si="31"/>
        <v>47088</v>
      </c>
      <c r="D278" s="64">
        <f t="shared" si="32"/>
        <v>30498.824613854988</v>
      </c>
      <c r="E278" s="64">
        <f t="shared" si="33"/>
        <v>767.4767585785081</v>
      </c>
      <c r="F278" s="64">
        <f t="shared" si="34"/>
        <v>656.5372840456106</v>
      </c>
      <c r="G278" s="64">
        <f t="shared" si="35"/>
        <v>110.93947453289752</v>
      </c>
      <c r="H278" s="64">
        <f t="shared" si="36"/>
        <v>29842.28732980945</v>
      </c>
      <c r="I278" s="64"/>
      <c r="J278" s="64"/>
      <c r="K278" s="61"/>
    </row>
    <row r="279" spans="2:11" ht="12.75">
      <c r="B279" s="62">
        <f t="shared" si="37"/>
        <v>259</v>
      </c>
      <c r="C279" s="63">
        <f t="shared" si="31"/>
        <v>47119</v>
      </c>
      <c r="D279" s="64">
        <f t="shared" si="32"/>
        <v>29842.28732980945</v>
      </c>
      <c r="E279" s="64">
        <f t="shared" si="33"/>
        <v>767.4767585785081</v>
      </c>
      <c r="F279" s="64">
        <f t="shared" si="34"/>
        <v>658.9254384163262</v>
      </c>
      <c r="G279" s="64">
        <f t="shared" si="35"/>
        <v>108.55132016218188</v>
      </c>
      <c r="H279" s="64">
        <f t="shared" si="36"/>
        <v>29183.361891393084</v>
      </c>
      <c r="I279" s="64"/>
      <c r="J279" s="64"/>
      <c r="K279" s="55"/>
    </row>
    <row r="280" spans="2:11" ht="12.75">
      <c r="B280" s="62">
        <f t="shared" si="37"/>
        <v>260</v>
      </c>
      <c r="C280" s="63">
        <f t="shared" si="31"/>
        <v>47150</v>
      </c>
      <c r="D280" s="64">
        <f t="shared" si="32"/>
        <v>29183.361891393084</v>
      </c>
      <c r="E280" s="64">
        <f t="shared" si="33"/>
        <v>767.4767585785081</v>
      </c>
      <c r="F280" s="64">
        <f t="shared" si="34"/>
        <v>661.3222796985658</v>
      </c>
      <c r="G280" s="64">
        <f t="shared" si="35"/>
        <v>106.15447887994235</v>
      </c>
      <c r="H280" s="64">
        <f t="shared" si="36"/>
        <v>28522.03961169446</v>
      </c>
      <c r="I280" s="64"/>
      <c r="J280" s="64"/>
      <c r="K280" s="55"/>
    </row>
    <row r="281" spans="2:11" ht="12.75">
      <c r="B281" s="62">
        <f t="shared" si="37"/>
        <v>261</v>
      </c>
      <c r="C281" s="63">
        <f t="shared" si="31"/>
        <v>47178</v>
      </c>
      <c r="D281" s="64">
        <f t="shared" si="32"/>
        <v>28522.03961169446</v>
      </c>
      <c r="E281" s="64">
        <f t="shared" si="33"/>
        <v>767.4767585785081</v>
      </c>
      <c r="F281" s="64">
        <f t="shared" si="34"/>
        <v>663.7278394909695</v>
      </c>
      <c r="G281" s="64">
        <f t="shared" si="35"/>
        <v>103.74891908753861</v>
      </c>
      <c r="H281" s="64">
        <f t="shared" si="36"/>
        <v>27858.31177220354</v>
      </c>
      <c r="I281" s="64"/>
      <c r="J281" s="64"/>
      <c r="K281" s="55"/>
    </row>
    <row r="282" spans="2:11" ht="12.75">
      <c r="B282" s="62">
        <f t="shared" si="37"/>
        <v>262</v>
      </c>
      <c r="C282" s="63">
        <f t="shared" si="31"/>
        <v>47209</v>
      </c>
      <c r="D282" s="64">
        <f t="shared" si="32"/>
        <v>27858.31177220354</v>
      </c>
      <c r="E282" s="64">
        <f t="shared" si="33"/>
        <v>767.4767585785081</v>
      </c>
      <c r="F282" s="64">
        <f t="shared" si="34"/>
        <v>666.1421495071178</v>
      </c>
      <c r="G282" s="64">
        <f t="shared" si="35"/>
        <v>101.33460907139037</v>
      </c>
      <c r="H282" s="64">
        <f t="shared" si="36"/>
        <v>27192.169622696412</v>
      </c>
      <c r="I282" s="64"/>
      <c r="J282" s="64"/>
      <c r="K282" s="55"/>
    </row>
    <row r="283" spans="2:11" ht="12.75">
      <c r="B283" s="62">
        <f t="shared" si="37"/>
        <v>263</v>
      </c>
      <c r="C283" s="63">
        <f t="shared" si="31"/>
        <v>47239</v>
      </c>
      <c r="D283" s="64">
        <f t="shared" si="32"/>
        <v>27192.169622696412</v>
      </c>
      <c r="E283" s="64">
        <f t="shared" si="33"/>
        <v>767.4767585785081</v>
      </c>
      <c r="F283" s="64">
        <f t="shared" si="34"/>
        <v>668.5652415759499</v>
      </c>
      <c r="G283" s="64">
        <f t="shared" si="35"/>
        <v>98.9115170025582</v>
      </c>
      <c r="H283" s="64">
        <f t="shared" si="36"/>
        <v>26523.604381120473</v>
      </c>
      <c r="I283" s="64"/>
      <c r="J283" s="64"/>
      <c r="K283" s="55"/>
    </row>
    <row r="284" spans="2:11" ht="12.75">
      <c r="B284" s="65">
        <f t="shared" si="37"/>
        <v>264</v>
      </c>
      <c r="C284" s="66">
        <f t="shared" si="31"/>
        <v>47270</v>
      </c>
      <c r="D284" s="67">
        <f t="shared" si="32"/>
        <v>26523.604381120473</v>
      </c>
      <c r="E284" s="67">
        <f t="shared" si="33"/>
        <v>767.4767585785081</v>
      </c>
      <c r="F284" s="67">
        <f t="shared" si="34"/>
        <v>670.9971476421824</v>
      </c>
      <c r="G284" s="67">
        <f t="shared" si="35"/>
        <v>96.47961093632573</v>
      </c>
      <c r="H284" s="67">
        <f t="shared" si="36"/>
        <v>25852.607233478397</v>
      </c>
      <c r="I284" s="67">
        <f>SUM(F273:F284)</f>
        <v>7893.383329437657</v>
      </c>
      <c r="J284" s="67">
        <f>SUM(G273:G284)</f>
        <v>1316.3377735044394</v>
      </c>
      <c r="K284" s="68"/>
    </row>
    <row r="285" spans="2:11" ht="12.75">
      <c r="B285" s="62">
        <f t="shared" si="37"/>
        <v>265</v>
      </c>
      <c r="C285" s="63">
        <f t="shared" si="31"/>
        <v>47300</v>
      </c>
      <c r="D285" s="64">
        <f t="shared" si="32"/>
        <v>25852.607233478397</v>
      </c>
      <c r="E285" s="64">
        <f t="shared" si="33"/>
        <v>767.4767585785081</v>
      </c>
      <c r="F285" s="64">
        <f t="shared" si="34"/>
        <v>673.4378997667304</v>
      </c>
      <c r="G285" s="64">
        <f t="shared" si="35"/>
        <v>94.03885881177767</v>
      </c>
      <c r="H285" s="64">
        <f t="shared" si="36"/>
        <v>25179.169333711616</v>
      </c>
      <c r="I285" s="64"/>
      <c r="J285" s="64"/>
      <c r="K285" s="61"/>
    </row>
    <row r="286" spans="2:11" ht="12.75">
      <c r="B286" s="62">
        <f t="shared" si="37"/>
        <v>266</v>
      </c>
      <c r="C286" s="63">
        <f t="shared" si="31"/>
        <v>47331</v>
      </c>
      <c r="D286" s="64">
        <f t="shared" si="32"/>
        <v>25179.169333711616</v>
      </c>
      <c r="E286" s="64">
        <f t="shared" si="33"/>
        <v>767.4767585785081</v>
      </c>
      <c r="F286" s="64">
        <f t="shared" si="34"/>
        <v>675.8875301271321</v>
      </c>
      <c r="G286" s="64">
        <f t="shared" si="35"/>
        <v>91.589228451376</v>
      </c>
      <c r="H286" s="64">
        <f t="shared" si="36"/>
        <v>24503.281803584483</v>
      </c>
      <c r="I286" s="64"/>
      <c r="J286" s="64"/>
      <c r="K286" s="61"/>
    </row>
    <row r="287" spans="2:11" ht="12.75">
      <c r="B287" s="62">
        <f t="shared" si="37"/>
        <v>267</v>
      </c>
      <c r="C287" s="63">
        <f t="shared" si="31"/>
        <v>47362</v>
      </c>
      <c r="D287" s="64">
        <f t="shared" si="32"/>
        <v>24503.281803584483</v>
      </c>
      <c r="E287" s="64">
        <f t="shared" si="33"/>
        <v>767.4767585785081</v>
      </c>
      <c r="F287" s="64">
        <f t="shared" si="34"/>
        <v>678.3460710179695</v>
      </c>
      <c r="G287" s="64">
        <f t="shared" si="35"/>
        <v>89.13068756053856</v>
      </c>
      <c r="H287" s="64">
        <f t="shared" si="36"/>
        <v>23824.93573256652</v>
      </c>
      <c r="I287" s="64"/>
      <c r="J287" s="64"/>
      <c r="K287" s="61"/>
    </row>
    <row r="288" spans="2:11" ht="12.75">
      <c r="B288" s="62">
        <f t="shared" si="37"/>
        <v>268</v>
      </c>
      <c r="C288" s="63">
        <f t="shared" si="31"/>
        <v>47392</v>
      </c>
      <c r="D288" s="64">
        <f t="shared" si="32"/>
        <v>23824.93573256652</v>
      </c>
      <c r="E288" s="64">
        <f t="shared" si="33"/>
        <v>767.4767585785081</v>
      </c>
      <c r="F288" s="64">
        <f t="shared" si="34"/>
        <v>680.8135548512973</v>
      </c>
      <c r="G288" s="64">
        <f t="shared" si="35"/>
        <v>86.66320372721071</v>
      </c>
      <c r="H288" s="64">
        <f t="shared" si="36"/>
        <v>23144.12217771518</v>
      </c>
      <c r="I288" s="64"/>
      <c r="J288" s="64"/>
      <c r="K288" s="61"/>
    </row>
    <row r="289" spans="2:11" ht="12.75">
      <c r="B289" s="62">
        <f t="shared" si="37"/>
        <v>269</v>
      </c>
      <c r="C289" s="63">
        <f t="shared" si="31"/>
        <v>47423</v>
      </c>
      <c r="D289" s="64">
        <f t="shared" si="32"/>
        <v>23144.12217771518</v>
      </c>
      <c r="E289" s="64">
        <f t="shared" si="33"/>
        <v>767.4767585785081</v>
      </c>
      <c r="F289" s="64">
        <f t="shared" si="34"/>
        <v>683.2900141570691</v>
      </c>
      <c r="G289" s="64">
        <f t="shared" si="35"/>
        <v>84.18674442143897</v>
      </c>
      <c r="H289" s="64">
        <f t="shared" si="36"/>
        <v>22460.832163558167</v>
      </c>
      <c r="I289" s="64"/>
      <c r="J289" s="64"/>
      <c r="K289" s="61"/>
    </row>
    <row r="290" spans="2:11" ht="12.75">
      <c r="B290" s="62">
        <f t="shared" si="37"/>
        <v>270</v>
      </c>
      <c r="C290" s="63">
        <f t="shared" si="31"/>
        <v>47453</v>
      </c>
      <c r="D290" s="64">
        <f t="shared" si="32"/>
        <v>22460.832163558167</v>
      </c>
      <c r="E290" s="64">
        <f t="shared" si="33"/>
        <v>767.4767585785081</v>
      </c>
      <c r="F290" s="64">
        <f t="shared" si="34"/>
        <v>685.7754815835652</v>
      </c>
      <c r="G290" s="64">
        <f t="shared" si="35"/>
        <v>81.70127699494283</v>
      </c>
      <c r="H290" s="64">
        <f t="shared" si="36"/>
        <v>21775.056681974616</v>
      </c>
      <c r="I290" s="64"/>
      <c r="J290" s="64"/>
      <c r="K290" s="61"/>
    </row>
    <row r="291" spans="2:11" ht="12.75">
      <c r="B291" s="62">
        <f t="shared" si="37"/>
        <v>271</v>
      </c>
      <c r="C291" s="63">
        <f t="shared" si="31"/>
        <v>47484</v>
      </c>
      <c r="D291" s="64">
        <f t="shared" si="32"/>
        <v>21775.056681974616</v>
      </c>
      <c r="E291" s="64">
        <f t="shared" si="33"/>
        <v>767.4767585785081</v>
      </c>
      <c r="F291" s="64">
        <f t="shared" si="34"/>
        <v>688.2699898978254</v>
      </c>
      <c r="G291" s="64">
        <f t="shared" si="35"/>
        <v>79.20676868068267</v>
      </c>
      <c r="H291" s="64">
        <f t="shared" si="36"/>
        <v>21086.78669207683</v>
      </c>
      <c r="I291" s="64"/>
      <c r="J291" s="64"/>
      <c r="K291" s="55"/>
    </row>
    <row r="292" spans="2:11" ht="12.75">
      <c r="B292" s="62">
        <f t="shared" si="37"/>
        <v>272</v>
      </c>
      <c r="C292" s="63">
        <f t="shared" si="31"/>
        <v>47515</v>
      </c>
      <c r="D292" s="64">
        <f t="shared" si="32"/>
        <v>21086.78669207683</v>
      </c>
      <c r="E292" s="64">
        <f t="shared" si="33"/>
        <v>767.4767585785081</v>
      </c>
      <c r="F292" s="64">
        <f t="shared" si="34"/>
        <v>690.7735719860787</v>
      </c>
      <c r="G292" s="64">
        <f t="shared" si="35"/>
        <v>76.70318659242946</v>
      </c>
      <c r="H292" s="64">
        <f t="shared" si="36"/>
        <v>20396.013120090705</v>
      </c>
      <c r="I292" s="64"/>
      <c r="J292" s="64"/>
      <c r="K292" s="55"/>
    </row>
    <row r="293" spans="2:11" ht="12.75">
      <c r="B293" s="62">
        <f t="shared" si="37"/>
        <v>273</v>
      </c>
      <c r="C293" s="63">
        <f t="shared" si="31"/>
        <v>47543</v>
      </c>
      <c r="D293" s="64">
        <f t="shared" si="32"/>
        <v>20396.013120090705</v>
      </c>
      <c r="E293" s="64">
        <f t="shared" si="33"/>
        <v>767.4767585785081</v>
      </c>
      <c r="F293" s="64">
        <f t="shared" si="34"/>
        <v>693.2862608541782</v>
      </c>
      <c r="G293" s="64">
        <f t="shared" si="35"/>
        <v>74.19049772432994</v>
      </c>
      <c r="H293" s="64">
        <f t="shared" si="36"/>
        <v>19702.7268592366</v>
      </c>
      <c r="I293" s="64"/>
      <c r="J293" s="64"/>
      <c r="K293" s="55"/>
    </row>
    <row r="294" spans="2:11" ht="12.75">
      <c r="B294" s="62">
        <f t="shared" si="37"/>
        <v>274</v>
      </c>
      <c r="C294" s="63">
        <f t="shared" si="31"/>
        <v>47574</v>
      </c>
      <c r="D294" s="64">
        <f t="shared" si="32"/>
        <v>19702.7268592366</v>
      </c>
      <c r="E294" s="64">
        <f t="shared" si="33"/>
        <v>767.4767585785081</v>
      </c>
      <c r="F294" s="64">
        <f t="shared" si="34"/>
        <v>695.808089628035</v>
      </c>
      <c r="G294" s="64">
        <f t="shared" si="35"/>
        <v>71.66866895047315</v>
      </c>
      <c r="H294" s="64">
        <f t="shared" si="36"/>
        <v>19006.918769608543</v>
      </c>
      <c r="I294" s="64"/>
      <c r="J294" s="64"/>
      <c r="K294" s="55"/>
    </row>
    <row r="295" spans="2:11" ht="12.75">
      <c r="B295" s="62">
        <f t="shared" si="37"/>
        <v>275</v>
      </c>
      <c r="C295" s="63">
        <f t="shared" si="31"/>
        <v>47604</v>
      </c>
      <c r="D295" s="64">
        <f t="shared" si="32"/>
        <v>19006.918769608543</v>
      </c>
      <c r="E295" s="64">
        <f t="shared" si="33"/>
        <v>767.4767585785081</v>
      </c>
      <c r="F295" s="64">
        <f t="shared" si="34"/>
        <v>698.3390915540571</v>
      </c>
      <c r="G295" s="64">
        <f t="shared" si="35"/>
        <v>69.13766702445108</v>
      </c>
      <c r="H295" s="64">
        <f t="shared" si="36"/>
        <v>18308.57967805449</v>
      </c>
      <c r="I295" s="64"/>
      <c r="J295" s="64"/>
      <c r="K295" s="55"/>
    </row>
    <row r="296" spans="2:11" ht="12.75">
      <c r="B296" s="65">
        <f t="shared" si="37"/>
        <v>276</v>
      </c>
      <c r="C296" s="66">
        <f t="shared" si="31"/>
        <v>47635</v>
      </c>
      <c r="D296" s="67">
        <f t="shared" si="32"/>
        <v>18308.57967805449</v>
      </c>
      <c r="E296" s="67">
        <f t="shared" si="33"/>
        <v>767.4767585785081</v>
      </c>
      <c r="F296" s="67">
        <f t="shared" si="34"/>
        <v>700.8792999995849</v>
      </c>
      <c r="G296" s="67">
        <f t="shared" si="35"/>
        <v>66.59745857892321</v>
      </c>
      <c r="H296" s="67">
        <f t="shared" si="36"/>
        <v>17607.70037805487</v>
      </c>
      <c r="I296" s="67">
        <f>SUM(F285:F296)</f>
        <v>8244.906855423524</v>
      </c>
      <c r="J296" s="67">
        <f>SUM(G285:G296)</f>
        <v>964.8142475185742</v>
      </c>
      <c r="K296" s="68"/>
    </row>
    <row r="297" spans="2:11" ht="12.75">
      <c r="B297" s="62">
        <f t="shared" si="37"/>
        <v>277</v>
      </c>
      <c r="C297" s="63">
        <f t="shared" si="31"/>
        <v>47665</v>
      </c>
      <c r="D297" s="64">
        <f t="shared" si="32"/>
        <v>17607.70037805487</v>
      </c>
      <c r="E297" s="64">
        <f t="shared" si="33"/>
        <v>767.4767585785081</v>
      </c>
      <c r="F297" s="64">
        <f t="shared" si="34"/>
        <v>703.4287484533336</v>
      </c>
      <c r="G297" s="64">
        <f t="shared" si="35"/>
        <v>64.04801012517459</v>
      </c>
      <c r="H297" s="64">
        <f t="shared" si="36"/>
        <v>16904.2716296016</v>
      </c>
      <c r="I297" s="64"/>
      <c r="J297" s="64"/>
      <c r="K297" s="61"/>
    </row>
    <row r="298" spans="2:11" ht="12.75">
      <c r="B298" s="62">
        <f t="shared" si="37"/>
        <v>278</v>
      </c>
      <c r="C298" s="63">
        <f t="shared" si="31"/>
        <v>47696</v>
      </c>
      <c r="D298" s="64">
        <f t="shared" si="32"/>
        <v>16904.2716296016</v>
      </c>
      <c r="E298" s="64">
        <f t="shared" si="33"/>
        <v>767.4767585785081</v>
      </c>
      <c r="F298" s="64">
        <f t="shared" si="34"/>
        <v>705.9874705258322</v>
      </c>
      <c r="G298" s="64">
        <f t="shared" si="35"/>
        <v>61.489288052675825</v>
      </c>
      <c r="H298" s="64">
        <f t="shared" si="36"/>
        <v>16198.28415907576</v>
      </c>
      <c r="I298" s="64"/>
      <c r="J298" s="64"/>
      <c r="K298" s="61"/>
    </row>
    <row r="299" spans="2:11" ht="12.75">
      <c r="B299" s="62">
        <f t="shared" si="37"/>
        <v>279</v>
      </c>
      <c r="C299" s="63">
        <f t="shared" si="31"/>
        <v>47727</v>
      </c>
      <c r="D299" s="64">
        <f t="shared" si="32"/>
        <v>16198.28415907576</v>
      </c>
      <c r="E299" s="64">
        <f t="shared" si="33"/>
        <v>767.4767585785081</v>
      </c>
      <c r="F299" s="64">
        <f t="shared" si="34"/>
        <v>708.5554999498701</v>
      </c>
      <c r="G299" s="64">
        <f t="shared" si="35"/>
        <v>58.92125862863808</v>
      </c>
      <c r="H299" s="64">
        <f t="shared" si="36"/>
        <v>15489.72865912586</v>
      </c>
      <c r="I299" s="64"/>
      <c r="J299" s="64"/>
      <c r="K299" s="61"/>
    </row>
    <row r="300" spans="2:11" ht="12.75">
      <c r="B300" s="62">
        <f t="shared" si="37"/>
        <v>280</v>
      </c>
      <c r="C300" s="63">
        <f t="shared" si="31"/>
        <v>47757</v>
      </c>
      <c r="D300" s="64">
        <f t="shared" si="32"/>
        <v>15489.72865912586</v>
      </c>
      <c r="E300" s="64">
        <f t="shared" si="33"/>
        <v>767.4767585785081</v>
      </c>
      <c r="F300" s="64">
        <f t="shared" si="34"/>
        <v>711.1328705809378</v>
      </c>
      <c r="G300" s="64">
        <f t="shared" si="35"/>
        <v>56.34388799757032</v>
      </c>
      <c r="H300" s="64">
        <f t="shared" si="36"/>
        <v>14778.595788544975</v>
      </c>
      <c r="I300" s="64"/>
      <c r="J300" s="64"/>
      <c r="K300" s="61"/>
    </row>
    <row r="301" spans="2:11" ht="12.75">
      <c r="B301" s="62">
        <f t="shared" si="37"/>
        <v>281</v>
      </c>
      <c r="C301" s="63">
        <f t="shared" si="31"/>
        <v>47788</v>
      </c>
      <c r="D301" s="64">
        <f t="shared" si="32"/>
        <v>14778.595788544975</v>
      </c>
      <c r="E301" s="64">
        <f t="shared" si="33"/>
        <v>767.4767585785081</v>
      </c>
      <c r="F301" s="64">
        <f t="shared" si="34"/>
        <v>713.7196163976757</v>
      </c>
      <c r="G301" s="64">
        <f t="shared" si="35"/>
        <v>53.757142180832346</v>
      </c>
      <c r="H301" s="64">
        <f t="shared" si="36"/>
        <v>14064.876172147342</v>
      </c>
      <c r="I301" s="64"/>
      <c r="J301" s="64"/>
      <c r="K301" s="61"/>
    </row>
    <row r="302" spans="2:11" ht="12.75">
      <c r="B302" s="62">
        <f t="shared" si="37"/>
        <v>282</v>
      </c>
      <c r="C302" s="63">
        <f t="shared" si="31"/>
        <v>47818</v>
      </c>
      <c r="D302" s="64">
        <f t="shared" si="32"/>
        <v>14064.876172147342</v>
      </c>
      <c r="E302" s="64">
        <f t="shared" si="33"/>
        <v>767.4767585785081</v>
      </c>
      <c r="F302" s="64">
        <f t="shared" si="34"/>
        <v>716.3157715023221</v>
      </c>
      <c r="G302" s="64">
        <f t="shared" si="35"/>
        <v>51.16098707618596</v>
      </c>
      <c r="H302" s="64">
        <f t="shared" si="36"/>
        <v>13348.5604006449</v>
      </c>
      <c r="I302" s="64"/>
      <c r="J302" s="64"/>
      <c r="K302" s="61"/>
    </row>
    <row r="303" spans="2:11" ht="12.75">
      <c r="B303" s="62">
        <f t="shared" si="37"/>
        <v>283</v>
      </c>
      <c r="C303" s="63">
        <f t="shared" si="31"/>
        <v>47849</v>
      </c>
      <c r="D303" s="64">
        <f t="shared" si="32"/>
        <v>13348.5604006449</v>
      </c>
      <c r="E303" s="64">
        <f t="shared" si="33"/>
        <v>767.4767585785081</v>
      </c>
      <c r="F303" s="64">
        <f t="shared" si="34"/>
        <v>718.9213701211623</v>
      </c>
      <c r="G303" s="64">
        <f t="shared" si="35"/>
        <v>48.55538845734582</v>
      </c>
      <c r="H303" s="64">
        <f t="shared" si="36"/>
        <v>12629.639030523831</v>
      </c>
      <c r="I303" s="64"/>
      <c r="J303" s="64"/>
      <c r="K303" s="55"/>
    </row>
    <row r="304" spans="2:11" ht="12.75">
      <c r="B304" s="62">
        <f t="shared" si="37"/>
        <v>284</v>
      </c>
      <c r="C304" s="63">
        <f t="shared" si="31"/>
        <v>47880</v>
      </c>
      <c r="D304" s="64">
        <f t="shared" si="32"/>
        <v>12629.639030523831</v>
      </c>
      <c r="E304" s="64">
        <f t="shared" si="33"/>
        <v>767.4767585785081</v>
      </c>
      <c r="F304" s="64">
        <f t="shared" si="34"/>
        <v>721.5364466049776</v>
      </c>
      <c r="G304" s="64">
        <f t="shared" si="35"/>
        <v>45.940311973530434</v>
      </c>
      <c r="H304" s="64">
        <f t="shared" si="36"/>
        <v>11908.102583918837</v>
      </c>
      <c r="I304" s="64"/>
      <c r="J304" s="64"/>
      <c r="K304" s="55"/>
    </row>
    <row r="305" spans="2:11" ht="12.75">
      <c r="B305" s="62">
        <f t="shared" si="37"/>
        <v>285</v>
      </c>
      <c r="C305" s="63">
        <f t="shared" si="31"/>
        <v>47908</v>
      </c>
      <c r="D305" s="64">
        <f t="shared" si="32"/>
        <v>11908.102583918837</v>
      </c>
      <c r="E305" s="64">
        <f t="shared" si="33"/>
        <v>767.4767585785081</v>
      </c>
      <c r="F305" s="64">
        <f t="shared" si="34"/>
        <v>724.1610354295034</v>
      </c>
      <c r="G305" s="64">
        <f t="shared" si="35"/>
        <v>43.31572314900477</v>
      </c>
      <c r="H305" s="64">
        <f t="shared" si="36"/>
        <v>11183.941548489383</v>
      </c>
      <c r="I305" s="64"/>
      <c r="J305" s="64"/>
      <c r="K305" s="55"/>
    </row>
    <row r="306" spans="2:11" ht="12.75">
      <c r="B306" s="62">
        <f t="shared" si="37"/>
        <v>286</v>
      </c>
      <c r="C306" s="63">
        <f t="shared" si="31"/>
        <v>47939</v>
      </c>
      <c r="D306" s="64">
        <f t="shared" si="32"/>
        <v>11183.941548489383</v>
      </c>
      <c r="E306" s="64">
        <f t="shared" si="33"/>
        <v>767.4767585785081</v>
      </c>
      <c r="F306" s="64">
        <f t="shared" si="34"/>
        <v>726.795171195878</v>
      </c>
      <c r="G306" s="64">
        <f t="shared" si="35"/>
        <v>40.681587382630134</v>
      </c>
      <c r="H306" s="64">
        <f t="shared" si="36"/>
        <v>10457.146377293451</v>
      </c>
      <c r="I306" s="64"/>
      <c r="J306" s="64"/>
      <c r="K306" s="55"/>
    </row>
    <row r="307" spans="2:11" ht="12.75">
      <c r="B307" s="62">
        <f t="shared" si="37"/>
        <v>287</v>
      </c>
      <c r="C307" s="63">
        <f t="shared" si="31"/>
        <v>47969</v>
      </c>
      <c r="D307" s="64">
        <f t="shared" si="32"/>
        <v>10457.146377293451</v>
      </c>
      <c r="E307" s="64">
        <f t="shared" si="33"/>
        <v>767.4767585785081</v>
      </c>
      <c r="F307" s="64">
        <f t="shared" si="34"/>
        <v>729.4388886311032</v>
      </c>
      <c r="G307" s="64">
        <f t="shared" si="35"/>
        <v>38.03786994740493</v>
      </c>
      <c r="H307" s="64">
        <f t="shared" si="36"/>
        <v>9727.70748866233</v>
      </c>
      <c r="I307" s="64"/>
      <c r="J307" s="64"/>
      <c r="K307" s="55"/>
    </row>
    <row r="308" spans="2:11" ht="12.75">
      <c r="B308" s="65">
        <f t="shared" si="37"/>
        <v>288</v>
      </c>
      <c r="C308" s="66">
        <f t="shared" si="31"/>
        <v>48000</v>
      </c>
      <c r="D308" s="67">
        <f t="shared" si="32"/>
        <v>9727.70748866233</v>
      </c>
      <c r="E308" s="67">
        <f t="shared" si="33"/>
        <v>767.4767585785081</v>
      </c>
      <c r="F308" s="67">
        <f t="shared" si="34"/>
        <v>732.0922225884989</v>
      </c>
      <c r="G308" s="67">
        <f t="shared" si="35"/>
        <v>35.384535990009226</v>
      </c>
      <c r="H308" s="67">
        <f t="shared" si="36"/>
        <v>8995.61526607396</v>
      </c>
      <c r="I308" s="67">
        <f>SUM(F297:F308)</f>
        <v>8612.085111981096</v>
      </c>
      <c r="J308" s="67">
        <f>SUM(G297:G308)</f>
        <v>597.6359909610023</v>
      </c>
      <c r="K308" s="68"/>
    </row>
    <row r="309" spans="2:11" ht="12.75">
      <c r="B309" s="62">
        <f t="shared" si="37"/>
        <v>289</v>
      </c>
      <c r="C309" s="63">
        <f t="shared" si="31"/>
        <v>48030</v>
      </c>
      <c r="D309" s="64">
        <f t="shared" si="32"/>
        <v>8995.61526607396</v>
      </c>
      <c r="E309" s="64">
        <f t="shared" si="33"/>
        <v>767.4767585785081</v>
      </c>
      <c r="F309" s="64">
        <f t="shared" si="34"/>
        <v>734.755208048164</v>
      </c>
      <c r="G309" s="64">
        <f t="shared" si="35"/>
        <v>32.72155053034403</v>
      </c>
      <c r="H309" s="64">
        <f t="shared" si="36"/>
        <v>8260.860058025748</v>
      </c>
      <c r="I309" s="64"/>
      <c r="J309" s="64"/>
      <c r="K309" s="61"/>
    </row>
    <row r="310" spans="2:11" ht="12.75">
      <c r="B310" s="62">
        <f t="shared" si="37"/>
        <v>290</v>
      </c>
      <c r="C310" s="63">
        <f t="shared" si="31"/>
        <v>48061</v>
      </c>
      <c r="D310" s="64">
        <f t="shared" si="32"/>
        <v>8260.860058025748</v>
      </c>
      <c r="E310" s="64">
        <f t="shared" si="33"/>
        <v>767.4767585785081</v>
      </c>
      <c r="F310" s="64">
        <f t="shared" si="34"/>
        <v>737.4278801174395</v>
      </c>
      <c r="G310" s="64">
        <f t="shared" si="35"/>
        <v>30.04887846106866</v>
      </c>
      <c r="H310" s="64">
        <f t="shared" si="36"/>
        <v>7523.432177908369</v>
      </c>
      <c r="I310" s="64"/>
      <c r="J310" s="64"/>
      <c r="K310" s="61"/>
    </row>
    <row r="311" spans="2:11" ht="12.75">
      <c r="B311" s="62">
        <f t="shared" si="37"/>
        <v>291</v>
      </c>
      <c r="C311" s="63">
        <f t="shared" si="31"/>
        <v>48092</v>
      </c>
      <c r="D311" s="64">
        <f t="shared" si="32"/>
        <v>7523.432177908369</v>
      </c>
      <c r="E311" s="64">
        <f t="shared" si="33"/>
        <v>767.4767585785081</v>
      </c>
      <c r="F311" s="64">
        <f t="shared" si="34"/>
        <v>740.1102740313664</v>
      </c>
      <c r="G311" s="64">
        <f t="shared" si="35"/>
        <v>27.366484547141695</v>
      </c>
      <c r="H311" s="64">
        <f t="shared" si="36"/>
        <v>6783.3219038770185</v>
      </c>
      <c r="I311" s="64"/>
      <c r="J311" s="64"/>
      <c r="K311" s="61"/>
    </row>
    <row r="312" spans="2:11" ht="12.75">
      <c r="B312" s="62">
        <f t="shared" si="37"/>
        <v>292</v>
      </c>
      <c r="C312" s="63">
        <f t="shared" si="31"/>
        <v>48122</v>
      </c>
      <c r="D312" s="64">
        <f t="shared" si="32"/>
        <v>6783.3219038770185</v>
      </c>
      <c r="E312" s="64">
        <f t="shared" si="33"/>
        <v>767.4767585785081</v>
      </c>
      <c r="F312" s="64">
        <f t="shared" si="34"/>
        <v>742.8024251531555</v>
      </c>
      <c r="G312" s="64">
        <f t="shared" si="35"/>
        <v>24.674333425352657</v>
      </c>
      <c r="H312" s="64">
        <f t="shared" si="36"/>
        <v>6040.519478723814</v>
      </c>
      <c r="I312" s="64"/>
      <c r="J312" s="64"/>
      <c r="K312" s="61"/>
    </row>
    <row r="313" spans="2:11" ht="12.75">
      <c r="B313" s="62">
        <f t="shared" si="37"/>
        <v>293</v>
      </c>
      <c r="C313" s="63">
        <f t="shared" si="31"/>
        <v>48153</v>
      </c>
      <c r="D313" s="64">
        <f t="shared" si="32"/>
        <v>6040.519478723814</v>
      </c>
      <c r="E313" s="64">
        <f t="shared" si="33"/>
        <v>767.4767585785081</v>
      </c>
      <c r="F313" s="64">
        <f t="shared" si="34"/>
        <v>745.5043689746502</v>
      </c>
      <c r="G313" s="64">
        <f t="shared" si="35"/>
        <v>21.972389603857874</v>
      </c>
      <c r="H313" s="64">
        <f t="shared" si="36"/>
        <v>5295.01510974922</v>
      </c>
      <c r="I313" s="64"/>
      <c r="J313" s="64"/>
      <c r="K313" s="61"/>
    </row>
    <row r="314" spans="2:11" ht="12.75">
      <c r="B314" s="62">
        <f t="shared" si="37"/>
        <v>294</v>
      </c>
      <c r="C314" s="63">
        <f t="shared" si="31"/>
        <v>48183</v>
      </c>
      <c r="D314" s="64">
        <f t="shared" si="32"/>
        <v>5295.01510974922</v>
      </c>
      <c r="E314" s="64">
        <f t="shared" si="33"/>
        <v>767.4767585785081</v>
      </c>
      <c r="F314" s="64">
        <f t="shared" si="34"/>
        <v>748.2161411167954</v>
      </c>
      <c r="G314" s="64">
        <f t="shared" si="35"/>
        <v>19.260617461712787</v>
      </c>
      <c r="H314" s="64">
        <f t="shared" si="36"/>
        <v>4546.7989686324145</v>
      </c>
      <c r="I314" s="64"/>
      <c r="J314" s="64"/>
      <c r="K314" s="61"/>
    </row>
    <row r="315" spans="2:11" ht="12.75">
      <c r="B315" s="62">
        <f t="shared" si="37"/>
        <v>295</v>
      </c>
      <c r="C315" s="63">
        <f t="shared" si="31"/>
        <v>48214</v>
      </c>
      <c r="D315" s="64">
        <f t="shared" si="32"/>
        <v>4546.7989686324145</v>
      </c>
      <c r="E315" s="64">
        <f t="shared" si="33"/>
        <v>767.4767585785081</v>
      </c>
      <c r="F315" s="64">
        <f t="shared" si="34"/>
        <v>750.9377773301077</v>
      </c>
      <c r="G315" s="64">
        <f t="shared" si="35"/>
        <v>16.538981248400408</v>
      </c>
      <c r="H315" s="64">
        <f t="shared" si="36"/>
        <v>3795.861191302305</v>
      </c>
      <c r="I315" s="64"/>
      <c r="J315" s="64"/>
      <c r="K315" s="55"/>
    </row>
    <row r="316" spans="2:11" ht="12.75">
      <c r="B316" s="62">
        <f t="shared" si="37"/>
        <v>296</v>
      </c>
      <c r="C316" s="63">
        <f t="shared" si="31"/>
        <v>48245</v>
      </c>
      <c r="D316" s="64">
        <f t="shared" si="32"/>
        <v>3795.861191302305</v>
      </c>
      <c r="E316" s="64">
        <f t="shared" si="33"/>
        <v>767.4767585785081</v>
      </c>
      <c r="F316" s="64">
        <f t="shared" si="34"/>
        <v>753.669313495146</v>
      </c>
      <c r="G316" s="64">
        <f t="shared" si="35"/>
        <v>13.807445083362134</v>
      </c>
      <c r="H316" s="64">
        <f t="shared" si="36"/>
        <v>3042.1918778071413</v>
      </c>
      <c r="I316" s="64"/>
      <c r="J316" s="64"/>
      <c r="K316" s="55"/>
    </row>
    <row r="317" spans="2:11" ht="12.75">
      <c r="B317" s="62">
        <f t="shared" si="37"/>
        <v>297</v>
      </c>
      <c r="C317" s="63">
        <f t="shared" si="31"/>
        <v>48274</v>
      </c>
      <c r="D317" s="64">
        <f t="shared" si="32"/>
        <v>3042.1918778071413</v>
      </c>
      <c r="E317" s="64">
        <f t="shared" si="33"/>
        <v>767.4767585785081</v>
      </c>
      <c r="F317" s="64">
        <f t="shared" si="34"/>
        <v>756.4107856229846</v>
      </c>
      <c r="G317" s="64">
        <f t="shared" si="35"/>
        <v>11.065972955523478</v>
      </c>
      <c r="H317" s="64">
        <f t="shared" si="36"/>
        <v>2285.7810921841883</v>
      </c>
      <c r="I317" s="64"/>
      <c r="J317" s="64"/>
      <c r="K317" s="55"/>
    </row>
    <row r="318" spans="2:11" ht="12.75">
      <c r="B318" s="62">
        <f t="shared" si="37"/>
        <v>298</v>
      </c>
      <c r="C318" s="63">
        <f t="shared" si="31"/>
        <v>48305</v>
      </c>
      <c r="D318" s="64">
        <f t="shared" si="32"/>
        <v>2285.7810921841883</v>
      </c>
      <c r="E318" s="64">
        <f t="shared" si="33"/>
        <v>767.4767585785081</v>
      </c>
      <c r="F318" s="64">
        <f t="shared" si="34"/>
        <v>759.1622298556881</v>
      </c>
      <c r="G318" s="64">
        <f t="shared" si="35"/>
        <v>8.314528722819984</v>
      </c>
      <c r="H318" s="64">
        <f t="shared" si="36"/>
        <v>1526.618862328527</v>
      </c>
      <c r="I318" s="64"/>
      <c r="J318" s="64"/>
      <c r="K318" s="55"/>
    </row>
    <row r="319" spans="2:11" ht="12.75">
      <c r="B319" s="62">
        <f t="shared" si="37"/>
        <v>299</v>
      </c>
      <c r="C319" s="63">
        <f t="shared" si="31"/>
        <v>48335</v>
      </c>
      <c r="D319" s="64">
        <f t="shared" si="32"/>
        <v>1526.618862328527</v>
      </c>
      <c r="E319" s="64">
        <f t="shared" si="33"/>
        <v>767.4767585785081</v>
      </c>
      <c r="F319" s="64">
        <f t="shared" si="34"/>
        <v>761.9236824667881</v>
      </c>
      <c r="G319" s="64">
        <f t="shared" si="35"/>
        <v>5.553076111720017</v>
      </c>
      <c r="H319" s="64">
        <f t="shared" si="36"/>
        <v>764.6951798616792</v>
      </c>
      <c r="I319" s="64"/>
      <c r="J319" s="64"/>
      <c r="K319" s="55"/>
    </row>
    <row r="320" spans="2:11" ht="12.75">
      <c r="B320" s="65">
        <f t="shared" si="37"/>
        <v>300</v>
      </c>
      <c r="C320" s="66">
        <f t="shared" si="31"/>
        <v>48366</v>
      </c>
      <c r="D320" s="67">
        <f t="shared" si="32"/>
        <v>764.6951798616792</v>
      </c>
      <c r="E320" s="67">
        <f t="shared" si="33"/>
        <v>767.4767585785081</v>
      </c>
      <c r="F320" s="67">
        <f t="shared" si="34"/>
        <v>764.6951798617613</v>
      </c>
      <c r="G320" s="67">
        <f t="shared" si="35"/>
        <v>2.7815787167468584</v>
      </c>
      <c r="H320" s="67">
        <f t="shared" si="36"/>
        <v>0</v>
      </c>
      <c r="I320" s="67">
        <f>SUM(F309:F320)</f>
        <v>8995.615266074046</v>
      </c>
      <c r="J320" s="67">
        <f>SUM(G309:G320)</f>
        <v>214.10583686805055</v>
      </c>
      <c r="K320" s="68"/>
    </row>
    <row r="321" spans="2:11" ht="12.75">
      <c r="B321" s="62">
        <f t="shared" si="37"/>
      </c>
      <c r="C321" s="63">
        <f t="shared" si="31"/>
      </c>
      <c r="D321" s="64">
        <f t="shared" si="32"/>
      </c>
      <c r="E321" s="64">
        <f t="shared" si="33"/>
      </c>
      <c r="F321" s="64">
        <f t="shared" si="34"/>
      </c>
      <c r="G321" s="64">
        <f t="shared" si="35"/>
      </c>
      <c r="H321" s="64">
        <f t="shared" si="36"/>
      </c>
      <c r="I321" s="64"/>
      <c r="J321" s="64"/>
      <c r="K321" s="61"/>
    </row>
    <row r="322" spans="2:11" ht="12.75">
      <c r="B322" s="62">
        <f t="shared" si="37"/>
      </c>
      <c r="C322" s="63">
        <f t="shared" si="31"/>
      </c>
      <c r="D322" s="64">
        <f t="shared" si="32"/>
      </c>
      <c r="E322" s="64">
        <f t="shared" si="33"/>
      </c>
      <c r="F322" s="64">
        <f t="shared" si="34"/>
      </c>
      <c r="G322" s="64">
        <f t="shared" si="35"/>
      </c>
      <c r="H322" s="64">
        <f t="shared" si="36"/>
      </c>
      <c r="I322" s="64"/>
      <c r="J322" s="64"/>
      <c r="K322" s="61"/>
    </row>
    <row r="323" spans="2:11" ht="12.75">
      <c r="B323" s="62">
        <f t="shared" si="37"/>
      </c>
      <c r="C323" s="63">
        <f t="shared" si="31"/>
      </c>
      <c r="D323" s="64">
        <f t="shared" si="32"/>
      </c>
      <c r="E323" s="64">
        <f t="shared" si="33"/>
      </c>
      <c r="F323" s="64">
        <f t="shared" si="34"/>
      </c>
      <c r="G323" s="64">
        <f t="shared" si="35"/>
      </c>
      <c r="H323" s="64">
        <f t="shared" si="36"/>
      </c>
      <c r="I323" s="64"/>
      <c r="J323" s="64"/>
      <c r="K323" s="61"/>
    </row>
    <row r="324" spans="2:11" ht="12.75">
      <c r="B324" s="62">
        <f t="shared" si="37"/>
      </c>
      <c r="C324" s="63">
        <f t="shared" si="31"/>
      </c>
      <c r="D324" s="64">
        <f t="shared" si="32"/>
      </c>
      <c r="E324" s="64">
        <f t="shared" si="33"/>
      </c>
      <c r="F324" s="64">
        <f t="shared" si="34"/>
      </c>
      <c r="G324" s="64">
        <f t="shared" si="35"/>
      </c>
      <c r="H324" s="64">
        <f t="shared" si="36"/>
      </c>
      <c r="I324" s="64"/>
      <c r="J324" s="64"/>
      <c r="K324" s="61"/>
    </row>
    <row r="325" spans="2:11" ht="12.75">
      <c r="B325" s="62">
        <f t="shared" si="37"/>
      </c>
      <c r="C325" s="63">
        <f t="shared" si="31"/>
      </c>
      <c r="D325" s="64">
        <f t="shared" si="32"/>
      </c>
      <c r="E325" s="64">
        <f t="shared" si="33"/>
      </c>
      <c r="F325" s="64">
        <f t="shared" si="34"/>
      </c>
      <c r="G325" s="64">
        <f t="shared" si="35"/>
      </c>
      <c r="H325" s="64">
        <f t="shared" si="36"/>
      </c>
      <c r="I325" s="64"/>
      <c r="J325" s="64"/>
      <c r="K325" s="61"/>
    </row>
    <row r="326" spans="2:11" ht="12.75">
      <c r="B326" s="62">
        <f t="shared" si="37"/>
      </c>
      <c r="C326" s="63">
        <f t="shared" si="31"/>
      </c>
      <c r="D326" s="64">
        <f t="shared" si="32"/>
      </c>
      <c r="E326" s="64">
        <f t="shared" si="33"/>
      </c>
      <c r="F326" s="64">
        <f t="shared" si="34"/>
      </c>
      <c r="G326" s="64">
        <f t="shared" si="35"/>
      </c>
      <c r="H326" s="64">
        <f t="shared" si="36"/>
      </c>
      <c r="I326" s="64"/>
      <c r="J326" s="64"/>
      <c r="K326" s="61"/>
    </row>
    <row r="327" spans="2:11" ht="12.75">
      <c r="B327" s="62">
        <f t="shared" si="37"/>
      </c>
      <c r="C327" s="63">
        <f t="shared" si="31"/>
      </c>
      <c r="D327" s="64">
        <f t="shared" si="32"/>
      </c>
      <c r="E327" s="64">
        <f t="shared" si="33"/>
      </c>
      <c r="F327" s="64">
        <f t="shared" si="34"/>
      </c>
      <c r="G327" s="64">
        <f t="shared" si="35"/>
      </c>
      <c r="H327" s="64">
        <f t="shared" si="36"/>
      </c>
      <c r="I327" s="64"/>
      <c r="J327" s="64"/>
      <c r="K327" s="55"/>
    </row>
    <row r="328" spans="2:11" ht="12.75">
      <c r="B328" s="62">
        <f t="shared" si="37"/>
      </c>
      <c r="C328" s="63">
        <f t="shared" si="31"/>
      </c>
      <c r="D328" s="64">
        <f t="shared" si="32"/>
      </c>
      <c r="E328" s="64">
        <f t="shared" si="33"/>
      </c>
      <c r="F328" s="64">
        <f t="shared" si="34"/>
      </c>
      <c r="G328" s="64">
        <f t="shared" si="35"/>
      </c>
      <c r="H328" s="64">
        <f t="shared" si="36"/>
      </c>
      <c r="I328" s="64"/>
      <c r="J328" s="64"/>
      <c r="K328" s="55"/>
    </row>
    <row r="329" spans="2:11" ht="12.75">
      <c r="B329" s="62">
        <f t="shared" si="37"/>
      </c>
      <c r="C329" s="63">
        <f t="shared" si="31"/>
      </c>
      <c r="D329" s="64">
        <f t="shared" si="32"/>
      </c>
      <c r="E329" s="64">
        <f t="shared" si="33"/>
      </c>
      <c r="F329" s="64">
        <f t="shared" si="34"/>
      </c>
      <c r="G329" s="64">
        <f t="shared" si="35"/>
      </c>
      <c r="H329" s="64">
        <f t="shared" si="36"/>
      </c>
      <c r="I329" s="64"/>
      <c r="J329" s="64"/>
      <c r="K329" s="55"/>
    </row>
    <row r="330" spans="2:11" ht="12.75">
      <c r="B330" s="62">
        <f t="shared" si="37"/>
      </c>
      <c r="C330" s="63">
        <f t="shared" si="31"/>
      </c>
      <c r="D330" s="64">
        <f t="shared" si="32"/>
      </c>
      <c r="E330" s="64">
        <f t="shared" si="33"/>
      </c>
      <c r="F330" s="64">
        <f t="shared" si="34"/>
      </c>
      <c r="G330" s="64">
        <f t="shared" si="35"/>
      </c>
      <c r="H330" s="64">
        <f t="shared" si="36"/>
      </c>
      <c r="I330" s="64"/>
      <c r="J330" s="64"/>
      <c r="K330" s="55"/>
    </row>
    <row r="331" spans="2:11" ht="12.75">
      <c r="B331" s="62">
        <f t="shared" si="37"/>
      </c>
      <c r="C331" s="63">
        <f t="shared" si="31"/>
      </c>
      <c r="D331" s="64">
        <f t="shared" si="32"/>
      </c>
      <c r="E331" s="64">
        <f t="shared" si="33"/>
      </c>
      <c r="F331" s="64">
        <f t="shared" si="34"/>
      </c>
      <c r="G331" s="64">
        <f t="shared" si="35"/>
      </c>
      <c r="H331" s="64">
        <f t="shared" si="36"/>
      </c>
      <c r="I331" s="64"/>
      <c r="J331" s="64"/>
      <c r="K331" s="55"/>
    </row>
    <row r="332" spans="2:11" ht="12.75">
      <c r="B332" s="65">
        <f t="shared" si="37"/>
      </c>
      <c r="C332" s="66">
        <f t="shared" si="31"/>
      </c>
      <c r="D332" s="67">
        <f t="shared" si="32"/>
      </c>
      <c r="E332" s="67">
        <f t="shared" si="33"/>
      </c>
      <c r="F332" s="67">
        <f t="shared" si="34"/>
      </c>
      <c r="G332" s="67">
        <f t="shared" si="35"/>
      </c>
      <c r="H332" s="67">
        <f t="shared" si="36"/>
      </c>
      <c r="I332" s="67">
        <f>SUM(F321:F332)</f>
        <v>0</v>
      </c>
      <c r="J332" s="67">
        <f>SUM(G321:G332)</f>
        <v>0</v>
      </c>
      <c r="K332" s="68"/>
    </row>
    <row r="333" spans="2:11" ht="12.75">
      <c r="B333" s="62">
        <f t="shared" si="37"/>
      </c>
      <c r="C333" s="63">
        <f t="shared" si="31"/>
      </c>
      <c r="D333" s="64">
        <f t="shared" si="32"/>
      </c>
      <c r="E333" s="64">
        <f t="shared" si="33"/>
      </c>
      <c r="F333" s="64">
        <f t="shared" si="34"/>
      </c>
      <c r="G333" s="64">
        <f t="shared" si="35"/>
      </c>
      <c r="H333" s="64">
        <f t="shared" si="36"/>
      </c>
      <c r="I333" s="64"/>
      <c r="J333" s="64"/>
      <c r="K333" s="61"/>
    </row>
    <row r="334" spans="2:11" ht="12.75">
      <c r="B334" s="62">
        <f t="shared" si="37"/>
      </c>
      <c r="C334" s="63">
        <f t="shared" si="31"/>
      </c>
      <c r="D334" s="64">
        <f t="shared" si="32"/>
      </c>
      <c r="E334" s="64">
        <f t="shared" si="33"/>
      </c>
      <c r="F334" s="64">
        <f t="shared" si="34"/>
      </c>
      <c r="G334" s="64">
        <f t="shared" si="35"/>
      </c>
      <c r="H334" s="64">
        <f t="shared" si="36"/>
      </c>
      <c r="I334" s="64"/>
      <c r="J334" s="64"/>
      <c r="K334" s="61"/>
    </row>
    <row r="335" spans="2:11" ht="12.75">
      <c r="B335" s="62">
        <f t="shared" si="37"/>
      </c>
      <c r="C335" s="63">
        <f t="shared" si="31"/>
      </c>
      <c r="D335" s="64">
        <f t="shared" si="32"/>
      </c>
      <c r="E335" s="64">
        <f t="shared" si="33"/>
      </c>
      <c r="F335" s="64">
        <f t="shared" si="34"/>
      </c>
      <c r="G335" s="64">
        <f t="shared" si="35"/>
      </c>
      <c r="H335" s="64">
        <f t="shared" si="36"/>
      </c>
      <c r="I335" s="64"/>
      <c r="J335" s="64"/>
      <c r="K335" s="61"/>
    </row>
    <row r="336" spans="2:11" ht="12.75">
      <c r="B336" s="62">
        <f t="shared" si="37"/>
      </c>
      <c r="C336" s="63">
        <f t="shared" si="31"/>
      </c>
      <c r="D336" s="64">
        <f t="shared" si="32"/>
      </c>
      <c r="E336" s="64">
        <f t="shared" si="33"/>
      </c>
      <c r="F336" s="64">
        <f t="shared" si="34"/>
      </c>
      <c r="G336" s="64">
        <f t="shared" si="35"/>
      </c>
      <c r="H336" s="64">
        <f t="shared" si="36"/>
      </c>
      <c r="I336" s="64"/>
      <c r="J336" s="64"/>
      <c r="K336" s="61"/>
    </row>
    <row r="337" spans="2:11" ht="12.75">
      <c r="B337" s="62">
        <f t="shared" si="37"/>
      </c>
      <c r="C337" s="63">
        <f t="shared" si="31"/>
      </c>
      <c r="D337" s="64">
        <f t="shared" si="32"/>
      </c>
      <c r="E337" s="64">
        <f t="shared" si="33"/>
      </c>
      <c r="F337" s="64">
        <f t="shared" si="34"/>
      </c>
      <c r="G337" s="64">
        <f t="shared" si="35"/>
      </c>
      <c r="H337" s="64">
        <f t="shared" si="36"/>
      </c>
      <c r="I337" s="64"/>
      <c r="J337" s="64"/>
      <c r="K337" s="61"/>
    </row>
    <row r="338" spans="2:11" ht="12.75">
      <c r="B338" s="62">
        <f t="shared" si="37"/>
      </c>
      <c r="C338" s="63">
        <f t="shared" si="31"/>
      </c>
      <c r="D338" s="64">
        <f t="shared" si="32"/>
      </c>
      <c r="E338" s="64">
        <f t="shared" si="33"/>
      </c>
      <c r="F338" s="64">
        <f t="shared" si="34"/>
      </c>
      <c r="G338" s="64">
        <f t="shared" si="35"/>
      </c>
      <c r="H338" s="64">
        <f t="shared" si="36"/>
      </c>
      <c r="I338" s="64"/>
      <c r="J338" s="64"/>
      <c r="K338" s="61"/>
    </row>
    <row r="339" spans="2:11" ht="12.75">
      <c r="B339" s="62">
        <f t="shared" si="37"/>
      </c>
      <c r="C339" s="63">
        <f t="shared" si="31"/>
      </c>
      <c r="D339" s="64">
        <f t="shared" si="32"/>
      </c>
      <c r="E339" s="64">
        <f t="shared" si="33"/>
      </c>
      <c r="F339" s="64">
        <f t="shared" si="34"/>
      </c>
      <c r="G339" s="64">
        <f t="shared" si="35"/>
      </c>
      <c r="H339" s="64">
        <f t="shared" si="36"/>
      </c>
      <c r="I339" s="64"/>
      <c r="J339" s="64"/>
      <c r="K339" s="55"/>
    </row>
    <row r="340" spans="2:11" ht="12.75">
      <c r="B340" s="62">
        <f t="shared" si="37"/>
      </c>
      <c r="C340" s="63">
        <f t="shared" si="31"/>
      </c>
      <c r="D340" s="64">
        <f t="shared" si="32"/>
      </c>
      <c r="E340" s="64">
        <f t="shared" si="33"/>
      </c>
      <c r="F340" s="64">
        <f t="shared" si="34"/>
      </c>
      <c r="G340" s="64">
        <f t="shared" si="35"/>
      </c>
      <c r="H340" s="64">
        <f t="shared" si="36"/>
      </c>
      <c r="I340" s="64"/>
      <c r="J340" s="64"/>
      <c r="K340" s="55"/>
    </row>
    <row r="341" spans="2:11" ht="12.75">
      <c r="B341" s="62">
        <f t="shared" si="37"/>
      </c>
      <c r="C341" s="63">
        <f aca="true" t="shared" si="38" ref="C341:C380">IF(Loan_Not_Paid*Values_Entered,Payment_Date,"")</f>
      </c>
      <c r="D341" s="64">
        <f aca="true" t="shared" si="39" ref="D341:D380">IF(Loan_Not_Paid*Values_Entered,Beginning_Balance,"")</f>
      </c>
      <c r="E341" s="64">
        <f aca="true" t="shared" si="40" ref="E341:E380">IF(Loan_Not_Paid*Values_Entered,Monthly_Payment,"")</f>
      </c>
      <c r="F341" s="64">
        <f aca="true" t="shared" si="41" ref="F341:F380">IF(Loan_Not_Paid*Values_Entered,Principal,"")</f>
      </c>
      <c r="G341" s="64">
        <f aca="true" t="shared" si="42" ref="G341:G380">IF(Loan_Not_Paid*Values_Entered,Interest,"")</f>
      </c>
      <c r="H341" s="64">
        <f aca="true" t="shared" si="43" ref="H341:H380">IF(Loan_Not_Paid*Values_Entered,Ending_Balance,"")</f>
      </c>
      <c r="I341" s="64"/>
      <c r="J341" s="64"/>
      <c r="K341" s="55"/>
    </row>
    <row r="342" spans="2:11" ht="12.75">
      <c r="B342" s="62">
        <f aca="true" t="shared" si="44" ref="B342:B380">IF(Loan_Not_Paid*Values_Entered,Payment_Number,"")</f>
      </c>
      <c r="C342" s="63">
        <f t="shared" si="38"/>
      </c>
      <c r="D342" s="64">
        <f t="shared" si="39"/>
      </c>
      <c r="E342" s="64">
        <f t="shared" si="40"/>
      </c>
      <c r="F342" s="64">
        <f t="shared" si="41"/>
      </c>
      <c r="G342" s="64">
        <f t="shared" si="42"/>
      </c>
      <c r="H342" s="64">
        <f t="shared" si="43"/>
      </c>
      <c r="I342" s="64"/>
      <c r="J342" s="64"/>
      <c r="K342" s="55"/>
    </row>
    <row r="343" spans="2:11" ht="12.75">
      <c r="B343" s="62">
        <f t="shared" si="44"/>
      </c>
      <c r="C343" s="63">
        <f t="shared" si="38"/>
      </c>
      <c r="D343" s="64">
        <f t="shared" si="39"/>
      </c>
      <c r="E343" s="64">
        <f t="shared" si="40"/>
      </c>
      <c r="F343" s="64">
        <f t="shared" si="41"/>
      </c>
      <c r="G343" s="64">
        <f t="shared" si="42"/>
      </c>
      <c r="H343" s="64">
        <f t="shared" si="43"/>
      </c>
      <c r="I343" s="64"/>
      <c r="J343" s="64"/>
      <c r="K343" s="55"/>
    </row>
    <row r="344" spans="2:11" ht="12.75">
      <c r="B344" s="65">
        <f t="shared" si="44"/>
      </c>
      <c r="C344" s="66">
        <f t="shared" si="38"/>
      </c>
      <c r="D344" s="67">
        <f t="shared" si="39"/>
      </c>
      <c r="E344" s="67">
        <f t="shared" si="40"/>
      </c>
      <c r="F344" s="67">
        <f t="shared" si="41"/>
      </c>
      <c r="G344" s="67">
        <f t="shared" si="42"/>
      </c>
      <c r="H344" s="67">
        <f t="shared" si="43"/>
      </c>
      <c r="I344" s="67">
        <f>SUM(F333:F344)</f>
        <v>0</v>
      </c>
      <c r="J344" s="67">
        <f>SUM(G333:G344)</f>
        <v>0</v>
      </c>
      <c r="K344" s="68"/>
    </row>
    <row r="345" spans="2:11" ht="12.75">
      <c r="B345" s="62">
        <f t="shared" si="44"/>
      </c>
      <c r="C345" s="63">
        <f t="shared" si="38"/>
      </c>
      <c r="D345" s="64">
        <f t="shared" si="39"/>
      </c>
      <c r="E345" s="64">
        <f t="shared" si="40"/>
      </c>
      <c r="F345" s="64">
        <f t="shared" si="41"/>
      </c>
      <c r="G345" s="64">
        <f t="shared" si="42"/>
      </c>
      <c r="H345" s="64">
        <f t="shared" si="43"/>
      </c>
      <c r="I345" s="64"/>
      <c r="J345" s="64"/>
      <c r="K345" s="61"/>
    </row>
    <row r="346" spans="2:11" ht="12.75">
      <c r="B346" s="62">
        <f t="shared" si="44"/>
      </c>
      <c r="C346" s="63">
        <f t="shared" si="38"/>
      </c>
      <c r="D346" s="64">
        <f t="shared" si="39"/>
      </c>
      <c r="E346" s="64">
        <f t="shared" si="40"/>
      </c>
      <c r="F346" s="64">
        <f t="shared" si="41"/>
      </c>
      <c r="G346" s="64">
        <f t="shared" si="42"/>
      </c>
      <c r="H346" s="64">
        <f t="shared" si="43"/>
      </c>
      <c r="I346" s="64"/>
      <c r="J346" s="64"/>
      <c r="K346" s="61"/>
    </row>
    <row r="347" spans="2:11" ht="12.75">
      <c r="B347" s="62">
        <f t="shared" si="44"/>
      </c>
      <c r="C347" s="63">
        <f t="shared" si="38"/>
      </c>
      <c r="D347" s="64">
        <f t="shared" si="39"/>
      </c>
      <c r="E347" s="64">
        <f t="shared" si="40"/>
      </c>
      <c r="F347" s="64">
        <f t="shared" si="41"/>
      </c>
      <c r="G347" s="64">
        <f t="shared" si="42"/>
      </c>
      <c r="H347" s="64">
        <f t="shared" si="43"/>
      </c>
      <c r="I347" s="64"/>
      <c r="J347" s="64"/>
      <c r="K347" s="61"/>
    </row>
    <row r="348" spans="2:11" ht="12.75">
      <c r="B348" s="62">
        <f t="shared" si="44"/>
      </c>
      <c r="C348" s="63">
        <f t="shared" si="38"/>
      </c>
      <c r="D348" s="64">
        <f t="shared" si="39"/>
      </c>
      <c r="E348" s="64">
        <f t="shared" si="40"/>
      </c>
      <c r="F348" s="64">
        <f t="shared" si="41"/>
      </c>
      <c r="G348" s="64">
        <f t="shared" si="42"/>
      </c>
      <c r="H348" s="64">
        <f t="shared" si="43"/>
      </c>
      <c r="I348" s="64"/>
      <c r="J348" s="64"/>
      <c r="K348" s="61"/>
    </row>
    <row r="349" spans="2:11" ht="12.75">
      <c r="B349" s="62">
        <f t="shared" si="44"/>
      </c>
      <c r="C349" s="63">
        <f t="shared" si="38"/>
      </c>
      <c r="D349" s="64">
        <f t="shared" si="39"/>
      </c>
      <c r="E349" s="64">
        <f t="shared" si="40"/>
      </c>
      <c r="F349" s="64">
        <f t="shared" si="41"/>
      </c>
      <c r="G349" s="64">
        <f t="shared" si="42"/>
      </c>
      <c r="H349" s="64">
        <f t="shared" si="43"/>
      </c>
      <c r="I349" s="64"/>
      <c r="J349" s="64"/>
      <c r="K349" s="61"/>
    </row>
    <row r="350" spans="2:11" ht="12.75">
      <c r="B350" s="62">
        <f t="shared" si="44"/>
      </c>
      <c r="C350" s="63">
        <f t="shared" si="38"/>
      </c>
      <c r="D350" s="64">
        <f t="shared" si="39"/>
      </c>
      <c r="E350" s="64">
        <f t="shared" si="40"/>
      </c>
      <c r="F350" s="64">
        <f t="shared" si="41"/>
      </c>
      <c r="G350" s="64">
        <f t="shared" si="42"/>
      </c>
      <c r="H350" s="64">
        <f t="shared" si="43"/>
      </c>
      <c r="I350" s="64"/>
      <c r="J350" s="64"/>
      <c r="K350" s="61"/>
    </row>
    <row r="351" spans="2:11" ht="12.75">
      <c r="B351" s="62">
        <f t="shared" si="44"/>
      </c>
      <c r="C351" s="63">
        <f t="shared" si="38"/>
      </c>
      <c r="D351" s="64">
        <f t="shared" si="39"/>
      </c>
      <c r="E351" s="64">
        <f t="shared" si="40"/>
      </c>
      <c r="F351" s="64">
        <f t="shared" si="41"/>
      </c>
      <c r="G351" s="64">
        <f t="shared" si="42"/>
      </c>
      <c r="H351" s="64">
        <f t="shared" si="43"/>
      </c>
      <c r="I351" s="64"/>
      <c r="J351" s="64"/>
      <c r="K351" s="55"/>
    </row>
    <row r="352" spans="2:11" ht="12.75">
      <c r="B352" s="62">
        <f t="shared" si="44"/>
      </c>
      <c r="C352" s="63">
        <f t="shared" si="38"/>
      </c>
      <c r="D352" s="64">
        <f t="shared" si="39"/>
      </c>
      <c r="E352" s="64">
        <f t="shared" si="40"/>
      </c>
      <c r="F352" s="64">
        <f t="shared" si="41"/>
      </c>
      <c r="G352" s="64">
        <f t="shared" si="42"/>
      </c>
      <c r="H352" s="64">
        <f t="shared" si="43"/>
      </c>
      <c r="I352" s="64"/>
      <c r="J352" s="64"/>
      <c r="K352" s="55"/>
    </row>
    <row r="353" spans="2:11" ht="12.75">
      <c r="B353" s="62">
        <f t="shared" si="44"/>
      </c>
      <c r="C353" s="63">
        <f t="shared" si="38"/>
      </c>
      <c r="D353" s="64">
        <f t="shared" si="39"/>
      </c>
      <c r="E353" s="64">
        <f t="shared" si="40"/>
      </c>
      <c r="F353" s="64">
        <f t="shared" si="41"/>
      </c>
      <c r="G353" s="64">
        <f t="shared" si="42"/>
      </c>
      <c r="H353" s="64">
        <f t="shared" si="43"/>
      </c>
      <c r="I353" s="64"/>
      <c r="J353" s="64"/>
      <c r="K353" s="55"/>
    </row>
    <row r="354" spans="2:11" ht="12.75">
      <c r="B354" s="62">
        <f t="shared" si="44"/>
      </c>
      <c r="C354" s="63">
        <f t="shared" si="38"/>
      </c>
      <c r="D354" s="64">
        <f t="shared" si="39"/>
      </c>
      <c r="E354" s="64">
        <f t="shared" si="40"/>
      </c>
      <c r="F354" s="64">
        <f t="shared" si="41"/>
      </c>
      <c r="G354" s="64">
        <f t="shared" si="42"/>
      </c>
      <c r="H354" s="64">
        <f t="shared" si="43"/>
      </c>
      <c r="I354" s="64"/>
      <c r="J354" s="64"/>
      <c r="K354" s="55"/>
    </row>
    <row r="355" spans="2:11" ht="12.75">
      <c r="B355" s="62">
        <f t="shared" si="44"/>
      </c>
      <c r="C355" s="63">
        <f t="shared" si="38"/>
      </c>
      <c r="D355" s="64">
        <f t="shared" si="39"/>
      </c>
      <c r="E355" s="64">
        <f t="shared" si="40"/>
      </c>
      <c r="F355" s="64">
        <f t="shared" si="41"/>
      </c>
      <c r="G355" s="64">
        <f t="shared" si="42"/>
      </c>
      <c r="H355" s="64">
        <f t="shared" si="43"/>
      </c>
      <c r="I355" s="64"/>
      <c r="J355" s="64"/>
      <c r="K355" s="55"/>
    </row>
    <row r="356" spans="2:11" ht="12.75">
      <c r="B356" s="65">
        <f t="shared" si="44"/>
      </c>
      <c r="C356" s="66">
        <f t="shared" si="38"/>
      </c>
      <c r="D356" s="67">
        <f t="shared" si="39"/>
      </c>
      <c r="E356" s="67">
        <f t="shared" si="40"/>
      </c>
      <c r="F356" s="67">
        <f t="shared" si="41"/>
      </c>
      <c r="G356" s="67">
        <f t="shared" si="42"/>
      </c>
      <c r="H356" s="67">
        <f t="shared" si="43"/>
      </c>
      <c r="I356" s="67">
        <f>SUM(F345:F356)</f>
        <v>0</v>
      </c>
      <c r="J356" s="67">
        <f>SUM(G345:G356)</f>
        <v>0</v>
      </c>
      <c r="K356" s="68"/>
    </row>
    <row r="357" spans="2:11" ht="12.75">
      <c r="B357" s="62">
        <f t="shared" si="44"/>
      </c>
      <c r="C357" s="63">
        <f t="shared" si="38"/>
      </c>
      <c r="D357" s="64">
        <f t="shared" si="39"/>
      </c>
      <c r="E357" s="64">
        <f t="shared" si="40"/>
      </c>
      <c r="F357" s="64">
        <f t="shared" si="41"/>
      </c>
      <c r="G357" s="64">
        <f t="shared" si="42"/>
      </c>
      <c r="H357" s="64">
        <f t="shared" si="43"/>
      </c>
      <c r="I357" s="64"/>
      <c r="J357" s="64"/>
      <c r="K357" s="61"/>
    </row>
    <row r="358" spans="2:11" ht="12.75">
      <c r="B358" s="62">
        <f t="shared" si="44"/>
      </c>
      <c r="C358" s="63">
        <f t="shared" si="38"/>
      </c>
      <c r="D358" s="64">
        <f t="shared" si="39"/>
      </c>
      <c r="E358" s="64">
        <f t="shared" si="40"/>
      </c>
      <c r="F358" s="64">
        <f t="shared" si="41"/>
      </c>
      <c r="G358" s="64">
        <f t="shared" si="42"/>
      </c>
      <c r="H358" s="64">
        <f t="shared" si="43"/>
      </c>
      <c r="I358" s="64"/>
      <c r="J358" s="64"/>
      <c r="K358" s="61"/>
    </row>
    <row r="359" spans="2:11" ht="12.75">
      <c r="B359" s="62">
        <f t="shared" si="44"/>
      </c>
      <c r="C359" s="63">
        <f t="shared" si="38"/>
      </c>
      <c r="D359" s="64">
        <f t="shared" si="39"/>
      </c>
      <c r="E359" s="64">
        <f t="shared" si="40"/>
      </c>
      <c r="F359" s="64">
        <f t="shared" si="41"/>
      </c>
      <c r="G359" s="64">
        <f t="shared" si="42"/>
      </c>
      <c r="H359" s="64">
        <f t="shared" si="43"/>
      </c>
      <c r="I359" s="64"/>
      <c r="J359" s="64"/>
      <c r="K359" s="61"/>
    </row>
    <row r="360" spans="2:11" ht="12.75">
      <c r="B360" s="62">
        <f t="shared" si="44"/>
      </c>
      <c r="C360" s="63">
        <f t="shared" si="38"/>
      </c>
      <c r="D360" s="64">
        <f t="shared" si="39"/>
      </c>
      <c r="E360" s="64">
        <f t="shared" si="40"/>
      </c>
      <c r="F360" s="64">
        <f t="shared" si="41"/>
      </c>
      <c r="G360" s="64">
        <f t="shared" si="42"/>
      </c>
      <c r="H360" s="64">
        <f t="shared" si="43"/>
      </c>
      <c r="I360" s="64"/>
      <c r="J360" s="64"/>
      <c r="K360" s="61"/>
    </row>
    <row r="361" spans="2:11" ht="12.75">
      <c r="B361" s="62">
        <f t="shared" si="44"/>
      </c>
      <c r="C361" s="63">
        <f t="shared" si="38"/>
      </c>
      <c r="D361" s="64">
        <f t="shared" si="39"/>
      </c>
      <c r="E361" s="64">
        <f t="shared" si="40"/>
      </c>
      <c r="F361" s="64">
        <f t="shared" si="41"/>
      </c>
      <c r="G361" s="64">
        <f t="shared" si="42"/>
      </c>
      <c r="H361" s="64">
        <f t="shared" si="43"/>
      </c>
      <c r="I361" s="64"/>
      <c r="J361" s="64"/>
      <c r="K361" s="61"/>
    </row>
    <row r="362" spans="2:11" ht="12.75">
      <c r="B362" s="62">
        <f t="shared" si="44"/>
      </c>
      <c r="C362" s="63">
        <f t="shared" si="38"/>
      </c>
      <c r="D362" s="64">
        <f t="shared" si="39"/>
      </c>
      <c r="E362" s="64">
        <f t="shared" si="40"/>
      </c>
      <c r="F362" s="64">
        <f t="shared" si="41"/>
      </c>
      <c r="G362" s="64">
        <f t="shared" si="42"/>
      </c>
      <c r="H362" s="64">
        <f t="shared" si="43"/>
      </c>
      <c r="I362" s="64"/>
      <c r="J362" s="64"/>
      <c r="K362" s="61"/>
    </row>
    <row r="363" spans="2:11" ht="12.75">
      <c r="B363" s="62">
        <f t="shared" si="44"/>
      </c>
      <c r="C363" s="63">
        <f t="shared" si="38"/>
      </c>
      <c r="D363" s="64">
        <f t="shared" si="39"/>
      </c>
      <c r="E363" s="64">
        <f t="shared" si="40"/>
      </c>
      <c r="F363" s="64">
        <f t="shared" si="41"/>
      </c>
      <c r="G363" s="64">
        <f t="shared" si="42"/>
      </c>
      <c r="H363" s="64">
        <f t="shared" si="43"/>
      </c>
      <c r="I363" s="64"/>
      <c r="J363" s="64"/>
      <c r="K363" s="55"/>
    </row>
    <row r="364" spans="2:11" ht="12.75">
      <c r="B364" s="62">
        <f t="shared" si="44"/>
      </c>
      <c r="C364" s="63">
        <f t="shared" si="38"/>
      </c>
      <c r="D364" s="64">
        <f t="shared" si="39"/>
      </c>
      <c r="E364" s="64">
        <f t="shared" si="40"/>
      </c>
      <c r="F364" s="64">
        <f t="shared" si="41"/>
      </c>
      <c r="G364" s="64">
        <f t="shared" si="42"/>
      </c>
      <c r="H364" s="64">
        <f t="shared" si="43"/>
      </c>
      <c r="I364" s="64"/>
      <c r="J364" s="64"/>
      <c r="K364" s="55"/>
    </row>
    <row r="365" spans="2:11" ht="12.75">
      <c r="B365" s="62">
        <f t="shared" si="44"/>
      </c>
      <c r="C365" s="63">
        <f t="shared" si="38"/>
      </c>
      <c r="D365" s="64">
        <f t="shared" si="39"/>
      </c>
      <c r="E365" s="64">
        <f t="shared" si="40"/>
      </c>
      <c r="F365" s="64">
        <f t="shared" si="41"/>
      </c>
      <c r="G365" s="64">
        <f t="shared" si="42"/>
      </c>
      <c r="H365" s="64">
        <f t="shared" si="43"/>
      </c>
      <c r="I365" s="64"/>
      <c r="J365" s="64"/>
      <c r="K365" s="55"/>
    </row>
    <row r="366" spans="2:11" ht="12.75">
      <c r="B366" s="62">
        <f t="shared" si="44"/>
      </c>
      <c r="C366" s="63">
        <f t="shared" si="38"/>
      </c>
      <c r="D366" s="64">
        <f t="shared" si="39"/>
      </c>
      <c r="E366" s="64">
        <f t="shared" si="40"/>
      </c>
      <c r="F366" s="64">
        <f t="shared" si="41"/>
      </c>
      <c r="G366" s="64">
        <f t="shared" si="42"/>
      </c>
      <c r="H366" s="64">
        <f t="shared" si="43"/>
      </c>
      <c r="I366" s="64"/>
      <c r="J366" s="64"/>
      <c r="K366" s="55"/>
    </row>
    <row r="367" spans="2:11" ht="12.75">
      <c r="B367" s="62">
        <f t="shared" si="44"/>
      </c>
      <c r="C367" s="63">
        <f t="shared" si="38"/>
      </c>
      <c r="D367" s="64">
        <f t="shared" si="39"/>
      </c>
      <c r="E367" s="64">
        <f t="shared" si="40"/>
      </c>
      <c r="F367" s="64">
        <f t="shared" si="41"/>
      </c>
      <c r="G367" s="64">
        <f t="shared" si="42"/>
      </c>
      <c r="H367" s="64">
        <f t="shared" si="43"/>
      </c>
      <c r="I367" s="64"/>
      <c r="J367" s="64"/>
      <c r="K367" s="55"/>
    </row>
    <row r="368" spans="2:11" ht="12.75">
      <c r="B368" s="65">
        <f t="shared" si="44"/>
      </c>
      <c r="C368" s="66">
        <f t="shared" si="38"/>
      </c>
      <c r="D368" s="67">
        <f t="shared" si="39"/>
      </c>
      <c r="E368" s="67">
        <f t="shared" si="40"/>
      </c>
      <c r="F368" s="67">
        <f t="shared" si="41"/>
      </c>
      <c r="G368" s="67">
        <f t="shared" si="42"/>
      </c>
      <c r="H368" s="67">
        <f t="shared" si="43"/>
      </c>
      <c r="I368" s="67">
        <f>SUM(F357:F368)</f>
        <v>0</v>
      </c>
      <c r="J368" s="67">
        <f>SUM(G357:G368)</f>
        <v>0</v>
      </c>
      <c r="K368" s="68"/>
    </row>
    <row r="369" spans="2:11" ht="12.75">
      <c r="B369" s="62">
        <f t="shared" si="44"/>
      </c>
      <c r="C369" s="63">
        <f t="shared" si="38"/>
      </c>
      <c r="D369" s="64">
        <f t="shared" si="39"/>
      </c>
      <c r="E369" s="64">
        <f t="shared" si="40"/>
      </c>
      <c r="F369" s="64">
        <f t="shared" si="41"/>
      </c>
      <c r="G369" s="64">
        <f t="shared" si="42"/>
      </c>
      <c r="H369" s="64">
        <f t="shared" si="43"/>
      </c>
      <c r="I369" s="64"/>
      <c r="J369" s="64"/>
      <c r="K369" s="61"/>
    </row>
    <row r="370" spans="2:11" ht="12.75">
      <c r="B370" s="62">
        <f t="shared" si="44"/>
      </c>
      <c r="C370" s="63">
        <f t="shared" si="38"/>
      </c>
      <c r="D370" s="64">
        <f t="shared" si="39"/>
      </c>
      <c r="E370" s="64">
        <f t="shared" si="40"/>
      </c>
      <c r="F370" s="64">
        <f t="shared" si="41"/>
      </c>
      <c r="G370" s="64">
        <f t="shared" si="42"/>
      </c>
      <c r="H370" s="64">
        <f t="shared" si="43"/>
      </c>
      <c r="I370" s="64"/>
      <c r="J370" s="64"/>
      <c r="K370" s="61"/>
    </row>
    <row r="371" spans="2:11" ht="12.75">
      <c r="B371" s="62">
        <f t="shared" si="44"/>
      </c>
      <c r="C371" s="63">
        <f t="shared" si="38"/>
      </c>
      <c r="D371" s="64">
        <f t="shared" si="39"/>
      </c>
      <c r="E371" s="64">
        <f t="shared" si="40"/>
      </c>
      <c r="F371" s="64">
        <f t="shared" si="41"/>
      </c>
      <c r="G371" s="64">
        <f t="shared" si="42"/>
      </c>
      <c r="H371" s="64">
        <f t="shared" si="43"/>
      </c>
      <c r="I371" s="64"/>
      <c r="J371" s="64"/>
      <c r="K371" s="61"/>
    </row>
    <row r="372" spans="2:11" ht="12.75">
      <c r="B372" s="62">
        <f t="shared" si="44"/>
      </c>
      <c r="C372" s="63">
        <f t="shared" si="38"/>
      </c>
      <c r="D372" s="64">
        <f t="shared" si="39"/>
      </c>
      <c r="E372" s="64">
        <f t="shared" si="40"/>
      </c>
      <c r="F372" s="64">
        <f t="shared" si="41"/>
      </c>
      <c r="G372" s="64">
        <f t="shared" si="42"/>
      </c>
      <c r="H372" s="64">
        <f t="shared" si="43"/>
      </c>
      <c r="I372" s="64"/>
      <c r="J372" s="64"/>
      <c r="K372" s="61"/>
    </row>
    <row r="373" spans="2:11" ht="12.75">
      <c r="B373" s="62">
        <f t="shared" si="44"/>
      </c>
      <c r="C373" s="63">
        <f t="shared" si="38"/>
      </c>
      <c r="D373" s="64">
        <f t="shared" si="39"/>
      </c>
      <c r="E373" s="64">
        <f t="shared" si="40"/>
      </c>
      <c r="F373" s="64">
        <f t="shared" si="41"/>
      </c>
      <c r="G373" s="64">
        <f t="shared" si="42"/>
      </c>
      <c r="H373" s="64">
        <f t="shared" si="43"/>
      </c>
      <c r="I373" s="64"/>
      <c r="J373" s="64"/>
      <c r="K373" s="61"/>
    </row>
    <row r="374" spans="2:11" ht="12.75">
      <c r="B374" s="62">
        <f t="shared" si="44"/>
      </c>
      <c r="C374" s="63">
        <f t="shared" si="38"/>
      </c>
      <c r="D374" s="64">
        <f t="shared" si="39"/>
      </c>
      <c r="E374" s="64">
        <f t="shared" si="40"/>
      </c>
      <c r="F374" s="64">
        <f t="shared" si="41"/>
      </c>
      <c r="G374" s="64">
        <f t="shared" si="42"/>
      </c>
      <c r="H374" s="64">
        <f t="shared" si="43"/>
      </c>
      <c r="I374" s="64"/>
      <c r="J374" s="64"/>
      <c r="K374" s="61"/>
    </row>
    <row r="375" spans="2:11" ht="12.75">
      <c r="B375" s="62">
        <f t="shared" si="44"/>
      </c>
      <c r="C375" s="63">
        <f t="shared" si="38"/>
      </c>
      <c r="D375" s="64">
        <f t="shared" si="39"/>
      </c>
      <c r="E375" s="64">
        <f t="shared" si="40"/>
      </c>
      <c r="F375" s="64">
        <f t="shared" si="41"/>
      </c>
      <c r="G375" s="64">
        <f t="shared" si="42"/>
      </c>
      <c r="H375" s="64">
        <f t="shared" si="43"/>
      </c>
      <c r="I375" s="64"/>
      <c r="J375" s="64"/>
      <c r="K375" s="55"/>
    </row>
    <row r="376" spans="2:11" ht="12.75">
      <c r="B376" s="62">
        <f t="shared" si="44"/>
      </c>
      <c r="C376" s="63">
        <f t="shared" si="38"/>
      </c>
      <c r="D376" s="64">
        <f t="shared" si="39"/>
      </c>
      <c r="E376" s="64">
        <f t="shared" si="40"/>
      </c>
      <c r="F376" s="64">
        <f t="shared" si="41"/>
      </c>
      <c r="G376" s="64">
        <f t="shared" si="42"/>
      </c>
      <c r="H376" s="64">
        <f t="shared" si="43"/>
      </c>
      <c r="I376" s="64"/>
      <c r="J376" s="64"/>
      <c r="K376" s="55"/>
    </row>
    <row r="377" spans="2:11" ht="12.75">
      <c r="B377" s="62">
        <f t="shared" si="44"/>
      </c>
      <c r="C377" s="63">
        <f t="shared" si="38"/>
      </c>
      <c r="D377" s="64">
        <f t="shared" si="39"/>
      </c>
      <c r="E377" s="64">
        <f t="shared" si="40"/>
      </c>
      <c r="F377" s="64">
        <f t="shared" si="41"/>
      </c>
      <c r="G377" s="64">
        <f t="shared" si="42"/>
      </c>
      <c r="H377" s="64">
        <f t="shared" si="43"/>
      </c>
      <c r="I377" s="64"/>
      <c r="J377" s="64"/>
      <c r="K377" s="55"/>
    </row>
    <row r="378" spans="2:11" ht="12.75">
      <c r="B378" s="62">
        <f t="shared" si="44"/>
      </c>
      <c r="C378" s="63">
        <f t="shared" si="38"/>
      </c>
      <c r="D378" s="64">
        <f t="shared" si="39"/>
      </c>
      <c r="E378" s="64">
        <f t="shared" si="40"/>
      </c>
      <c r="F378" s="64">
        <f t="shared" si="41"/>
      </c>
      <c r="G378" s="64">
        <f t="shared" si="42"/>
      </c>
      <c r="H378" s="64">
        <f t="shared" si="43"/>
      </c>
      <c r="I378" s="64"/>
      <c r="J378" s="64"/>
      <c r="K378" s="55"/>
    </row>
    <row r="379" spans="2:11" ht="12.75">
      <c r="B379" s="62">
        <f t="shared" si="44"/>
      </c>
      <c r="C379" s="63">
        <f t="shared" si="38"/>
      </c>
      <c r="D379" s="64">
        <f t="shared" si="39"/>
      </c>
      <c r="E379" s="64">
        <f t="shared" si="40"/>
      </c>
      <c r="F379" s="64">
        <f t="shared" si="41"/>
      </c>
      <c r="G379" s="64">
        <f t="shared" si="42"/>
      </c>
      <c r="H379" s="64">
        <f t="shared" si="43"/>
      </c>
      <c r="I379" s="64"/>
      <c r="J379" s="64"/>
      <c r="K379" s="55"/>
    </row>
    <row r="380" spans="2:11" ht="12.75">
      <c r="B380" s="65">
        <f t="shared" si="44"/>
      </c>
      <c r="C380" s="66">
        <f t="shared" si="38"/>
      </c>
      <c r="D380" s="67">
        <f t="shared" si="39"/>
      </c>
      <c r="E380" s="67">
        <f t="shared" si="40"/>
      </c>
      <c r="F380" s="67">
        <f t="shared" si="41"/>
      </c>
      <c r="G380" s="67">
        <f t="shared" si="42"/>
      </c>
      <c r="H380" s="67">
        <f t="shared" si="43"/>
      </c>
      <c r="I380" s="67">
        <f>SUM(F369:F380)</f>
        <v>0</v>
      </c>
      <c r="J380" s="67">
        <f>SUM(G369:G380)</f>
        <v>0</v>
      </c>
      <c r="K380" s="68"/>
    </row>
    <row r="381" spans="3:8" ht="12.75">
      <c r="C381" s="66">
        <f aca="true" t="shared" si="45" ref="C381:C387">IF(Loan_Not_Paid*Values_Entered,Payment_Date,"")</f>
      </c>
      <c r="D381" s="67">
        <f aca="true" t="shared" si="46" ref="D381:D387">IF(Loan_Not_Paid*Values_Entered,Beginning_Balance,"")</f>
      </c>
      <c r="E381" s="67">
        <f aca="true" t="shared" si="47" ref="E381:E387">IF(Loan_Not_Paid*Values_Entered,Monthly_Payment,"")</f>
      </c>
      <c r="F381" s="67">
        <f aca="true" t="shared" si="48" ref="F381:F387">IF(Loan_Not_Paid*Values_Entered,Principal,"")</f>
      </c>
      <c r="G381" s="67">
        <f aca="true" t="shared" si="49" ref="G381:G387">IF(Loan_Not_Paid*Values_Entered,Interest,"")</f>
      </c>
      <c r="H381" s="64">
        <f aca="true" t="shared" si="50" ref="H381:H387">IF(Loan_Not_Paid*Values_Entered,Ending_Balance,"")</f>
      </c>
    </row>
    <row r="382" spans="3:8" ht="12.75">
      <c r="C382" s="66">
        <f t="shared" si="45"/>
      </c>
      <c r="D382" s="67">
        <f t="shared" si="46"/>
      </c>
      <c r="E382" s="67">
        <f t="shared" si="47"/>
      </c>
      <c r="F382" s="67">
        <f t="shared" si="48"/>
      </c>
      <c r="G382" s="67">
        <f t="shared" si="49"/>
      </c>
      <c r="H382" s="64">
        <f t="shared" si="50"/>
      </c>
    </row>
    <row r="383" spans="3:8" ht="12.75">
      <c r="C383" s="66">
        <f t="shared" si="45"/>
      </c>
      <c r="D383" s="67">
        <f t="shared" si="46"/>
      </c>
      <c r="E383" s="67">
        <f t="shared" si="47"/>
      </c>
      <c r="F383" s="67">
        <f t="shared" si="48"/>
      </c>
      <c r="G383" s="67">
        <f t="shared" si="49"/>
      </c>
      <c r="H383" s="64">
        <f t="shared" si="50"/>
      </c>
    </row>
    <row r="384" spans="3:8" ht="12.75">
      <c r="C384" s="66">
        <f t="shared" si="45"/>
      </c>
      <c r="D384" s="67">
        <f t="shared" si="46"/>
      </c>
      <c r="E384" s="67">
        <f t="shared" si="47"/>
      </c>
      <c r="F384" s="67">
        <f t="shared" si="48"/>
      </c>
      <c r="G384" s="67">
        <f t="shared" si="49"/>
      </c>
      <c r="H384" s="64">
        <f t="shared" si="50"/>
      </c>
    </row>
    <row r="385" spans="3:8" ht="12.75">
      <c r="C385" s="66">
        <f t="shared" si="45"/>
      </c>
      <c r="D385" s="67">
        <f t="shared" si="46"/>
      </c>
      <c r="E385" s="67">
        <f t="shared" si="47"/>
      </c>
      <c r="F385" s="67">
        <f t="shared" si="48"/>
      </c>
      <c r="G385" s="67">
        <f t="shared" si="49"/>
      </c>
      <c r="H385" s="64">
        <f t="shared" si="50"/>
      </c>
    </row>
    <row r="386" spans="3:8" ht="12.75">
      <c r="C386" s="66">
        <f t="shared" si="45"/>
      </c>
      <c r="D386" s="67">
        <f t="shared" si="46"/>
      </c>
      <c r="E386" s="67">
        <f t="shared" si="47"/>
      </c>
      <c r="F386" s="67">
        <f t="shared" si="48"/>
      </c>
      <c r="G386" s="67">
        <f t="shared" si="49"/>
      </c>
      <c r="H386" s="64">
        <f t="shared" si="50"/>
      </c>
    </row>
    <row r="387" spans="3:8" ht="12.75">
      <c r="C387" s="66">
        <f t="shared" si="45"/>
      </c>
      <c r="D387" s="67">
        <f t="shared" si="46"/>
      </c>
      <c r="E387" s="67">
        <f t="shared" si="47"/>
      </c>
      <c r="F387" s="67">
        <f t="shared" si="48"/>
      </c>
      <c r="G387" s="67">
        <f t="shared" si="49"/>
      </c>
      <c r="H387" s="64">
        <f t="shared" si="50"/>
      </c>
    </row>
  </sheetData>
  <sheetProtection password="CE28" sheet="1" objects="1" scenarios="1"/>
  <conditionalFormatting sqref="I10:I18 C21:H387 I21:J380">
    <cfRule type="expression" priority="1" dxfId="0" stopIfTrue="1">
      <formula>NOT(Loan_Not_Paid)</formula>
    </cfRule>
    <cfRule type="expression" priority="2" dxfId="1" stopIfTrue="1">
      <formula>IF(ROW(C10)=Last_Row,TRUE,FALSE)</formula>
    </cfRule>
  </conditionalFormatting>
  <conditionalFormatting sqref="B21:B380">
    <cfRule type="expression" priority="3" dxfId="0" stopIfTrue="1">
      <formula>NOT(Loan_Not_Paid)</formula>
    </cfRule>
    <cfRule type="expression" priority="4" dxfId="2" stopIfTrue="1">
      <formula>IF(ROW(B21)=Last_Row,TRUE,FALSE)</formula>
    </cfRule>
  </conditionalFormatting>
  <printOptions/>
  <pageMargins left="0.36" right="0.3" top="0.984251968503937" bottom="0.984251968503937" header="0.5118110236220472" footer="0.5118110236220472"/>
  <pageSetup fitToHeight="3" fitToWidth="1" horizontalDpi="600" verticalDpi="600" orientation="portrait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7"/>
  <sheetViews>
    <sheetView showGridLines="0" workbookViewId="0" topLeftCell="A13">
      <selection activeCell="I10" sqref="I10"/>
    </sheetView>
  </sheetViews>
  <sheetFormatPr defaultColWidth="11.421875" defaultRowHeight="12.75"/>
  <cols>
    <col min="1" max="1" width="3.421875" style="1" customWidth="1"/>
    <col min="2" max="2" width="4.7109375" style="4" customWidth="1"/>
    <col min="3" max="3" width="13.140625" style="4" customWidth="1"/>
    <col min="4" max="4" width="14.7109375" style="4" customWidth="1"/>
    <col min="5" max="5" width="13.7109375" style="4" customWidth="1"/>
    <col min="6" max="6" width="13.00390625" style="4" customWidth="1"/>
    <col min="7" max="7" width="12.8515625" style="4" customWidth="1"/>
    <col min="8" max="8" width="16.140625" style="4" customWidth="1"/>
    <col min="9" max="9" width="18.421875" style="4" customWidth="1"/>
    <col min="10" max="10" width="11.57421875" style="1" bestFit="1" customWidth="1"/>
    <col min="11" max="11" width="14.28125" style="1" customWidth="1"/>
    <col min="12" max="12" width="6.28125" style="1" customWidth="1"/>
    <col min="13" max="16384" width="9.140625" style="1" customWidth="1"/>
  </cols>
  <sheetData>
    <row r="1" spans="2:4" ht="19.5">
      <c r="B1" s="2" t="s">
        <v>0</v>
      </c>
      <c r="C1" s="3"/>
      <c r="D1" s="3"/>
    </row>
    <row r="2" spans="1:8" ht="19.5">
      <c r="A2" s="5"/>
      <c r="B2" s="6"/>
      <c r="C2" s="3"/>
      <c r="D2" s="3"/>
      <c r="H2" s="7"/>
    </row>
    <row r="3" spans="1:11" ht="12.75">
      <c r="A3" s="5"/>
      <c r="B3" s="8"/>
      <c r="C3" s="9"/>
      <c r="D3" s="10"/>
      <c r="E3" s="11" t="s">
        <v>1</v>
      </c>
      <c r="F3" s="12"/>
      <c r="H3" s="13" t="s">
        <v>2</v>
      </c>
      <c r="I3" s="14">
        <f>Datos!C9</f>
        <v>140000</v>
      </c>
      <c r="K3" s="7"/>
    </row>
    <row r="4" spans="1:9" ht="12.75">
      <c r="A4" s="5"/>
      <c r="B4" s="15"/>
      <c r="C4" s="16" t="s">
        <v>3</v>
      </c>
      <c r="E4" s="17">
        <f>I7</f>
        <v>140000</v>
      </c>
      <c r="F4" s="18"/>
      <c r="H4" s="19" t="s">
        <v>4</v>
      </c>
      <c r="I4" s="20"/>
    </row>
    <row r="5" spans="1:9" ht="12.75">
      <c r="A5" s="5"/>
      <c r="B5" s="15"/>
      <c r="C5" s="16" t="s">
        <v>5</v>
      </c>
      <c r="E5" s="21">
        <f>(I5+I6)</f>
        <v>0.03945</v>
      </c>
      <c r="F5" s="22"/>
      <c r="G5" s="23"/>
      <c r="H5" s="19" t="s">
        <v>6</v>
      </c>
      <c r="I5" s="24">
        <f>Datos!C14</f>
        <v>0.03615</v>
      </c>
    </row>
    <row r="6" spans="1:9" ht="12.75">
      <c r="A6" s="5"/>
      <c r="B6" s="15"/>
      <c r="C6" s="16" t="s">
        <v>7</v>
      </c>
      <c r="E6" s="78">
        <f>Datos!C6</f>
        <v>25</v>
      </c>
      <c r="F6" s="22"/>
      <c r="G6" s="23"/>
      <c r="H6" s="25" t="s">
        <v>8</v>
      </c>
      <c r="I6" s="26">
        <f>Datos!F15</f>
        <v>0.0033</v>
      </c>
    </row>
    <row r="7" spans="1:9" ht="12.75">
      <c r="A7" s="5"/>
      <c r="B7" s="15"/>
      <c r="C7" s="16" t="s">
        <v>9</v>
      </c>
      <c r="E7" s="79">
        <f>Datos!C7</f>
        <v>39234</v>
      </c>
      <c r="F7" s="22"/>
      <c r="G7" s="23"/>
      <c r="H7" s="27" t="s">
        <v>10</v>
      </c>
      <c r="I7" s="28">
        <f>SUM(I3:I4)</f>
        <v>140000</v>
      </c>
    </row>
    <row r="8" spans="1:9" ht="12.75">
      <c r="A8" s="5"/>
      <c r="B8" s="15"/>
      <c r="C8" s="16" t="s">
        <v>11</v>
      </c>
      <c r="E8" s="17"/>
      <c r="F8" s="22"/>
      <c r="G8" s="23"/>
      <c r="H8" s="23"/>
      <c r="I8" s="23"/>
    </row>
    <row r="9" spans="1:11" ht="12.75">
      <c r="A9" s="5"/>
      <c r="B9" s="15"/>
      <c r="C9" s="16" t="s">
        <v>12</v>
      </c>
      <c r="E9" s="17">
        <f>Loan_Amount+E8</f>
        <v>140000</v>
      </c>
      <c r="F9" s="22"/>
      <c r="G9" s="23"/>
      <c r="H9" s="29" t="s">
        <v>13</v>
      </c>
      <c r="I9" s="30"/>
      <c r="J9" s="31" t="s">
        <v>14</v>
      </c>
      <c r="K9" s="32" t="s">
        <v>15</v>
      </c>
    </row>
    <row r="10" spans="1:11" ht="12.75">
      <c r="A10" s="5"/>
      <c r="B10" s="15"/>
      <c r="C10" s="16" t="s">
        <v>16</v>
      </c>
      <c r="E10" s="33"/>
      <c r="F10" s="22"/>
      <c r="G10" s="23"/>
      <c r="H10" s="34">
        <f>I5+I6+0.0025</f>
        <v>0.04195</v>
      </c>
      <c r="I10" s="35">
        <f aca="true" t="shared" si="0" ref="I10:I18">(PMT(H10/12,Number_of_Payments,$I$3,0))*-1</f>
        <v>754.1284312824583</v>
      </c>
      <c r="J10" s="36"/>
      <c r="K10" s="37"/>
    </row>
    <row r="11" spans="1:11" ht="12.75">
      <c r="A11" s="5"/>
      <c r="B11" s="38"/>
      <c r="C11" s="39"/>
      <c r="D11" s="40"/>
      <c r="E11" s="41"/>
      <c r="F11" s="42"/>
      <c r="G11" s="23"/>
      <c r="H11" s="43">
        <f>H10+0.0025</f>
        <v>0.04445</v>
      </c>
      <c r="I11" s="44">
        <f t="shared" si="0"/>
        <v>773.8013876822629</v>
      </c>
      <c r="J11" s="45">
        <f aca="true" t="shared" si="1" ref="J11:J18">I11-$I$10</f>
        <v>19.672956399804548</v>
      </c>
      <c r="K11" s="46">
        <f aca="true" t="shared" si="2" ref="K11:K18">J11*12</f>
        <v>236.07547679765457</v>
      </c>
    </row>
    <row r="12" spans="1:11" ht="12.75">
      <c r="A12" s="5"/>
      <c r="B12" s="47"/>
      <c r="C12" s="16"/>
      <c r="E12" s="48"/>
      <c r="G12" s="23"/>
      <c r="H12" s="43">
        <f>H11+0.0025</f>
        <v>0.046950000000000006</v>
      </c>
      <c r="I12" s="44">
        <f t="shared" si="0"/>
        <v>793.74186923913</v>
      </c>
      <c r="J12" s="45">
        <f t="shared" si="1"/>
        <v>39.613437956671646</v>
      </c>
      <c r="K12" s="46">
        <f t="shared" si="2"/>
        <v>475.36125548005975</v>
      </c>
    </row>
    <row r="13" spans="1:11" ht="12.75">
      <c r="A13" s="5"/>
      <c r="B13" s="8"/>
      <c r="C13" s="9"/>
      <c r="D13" s="10"/>
      <c r="E13" s="10"/>
      <c r="F13" s="12"/>
      <c r="G13" s="23"/>
      <c r="H13" s="43">
        <f>H12+0.0025</f>
        <v>0.04945000000000001</v>
      </c>
      <c r="I13" s="44">
        <f t="shared" si="0"/>
        <v>813.946112324209</v>
      </c>
      <c r="J13" s="45">
        <f t="shared" si="1"/>
        <v>59.81768104175069</v>
      </c>
      <c r="K13" s="46">
        <f t="shared" si="2"/>
        <v>717.8121725010083</v>
      </c>
    </row>
    <row r="14" spans="1:11" ht="12.75">
      <c r="A14" s="5"/>
      <c r="B14" s="15"/>
      <c r="C14" s="16" t="s">
        <v>17</v>
      </c>
      <c r="E14" s="49">
        <f>IF(Values_Entered,Monthly_Payment,"")</f>
        <v>734.7266218943367</v>
      </c>
      <c r="F14" s="18"/>
      <c r="G14" s="23"/>
      <c r="H14" s="43">
        <f>H13+0.0025</f>
        <v>0.05195000000000001</v>
      </c>
      <c r="I14" s="44">
        <f t="shared" si="0"/>
        <v>834.4102204980677</v>
      </c>
      <c r="J14" s="45">
        <f t="shared" si="1"/>
        <v>80.28178921560936</v>
      </c>
      <c r="K14" s="46">
        <f t="shared" si="2"/>
        <v>963.3814705873124</v>
      </c>
    </row>
    <row r="15" spans="1:11" ht="12.75">
      <c r="A15" s="5"/>
      <c r="B15" s="15"/>
      <c r="C15" s="16" t="s">
        <v>18</v>
      </c>
      <c r="E15" s="50">
        <f>IF(Values_Entered,Loan_Years*12,"")</f>
        <v>300</v>
      </c>
      <c r="F15" s="22"/>
      <c r="G15" s="23"/>
      <c r="H15" s="43">
        <f>H14+0.005</f>
        <v>0.05695000000000001</v>
      </c>
      <c r="I15" s="44">
        <f t="shared" si="0"/>
        <v>876.101837044301</v>
      </c>
      <c r="J15" s="45">
        <f t="shared" si="1"/>
        <v>121.97340576184263</v>
      </c>
      <c r="K15" s="46">
        <f t="shared" si="2"/>
        <v>1463.6808691421115</v>
      </c>
    </row>
    <row r="16" spans="1:11" ht="12.75">
      <c r="A16" s="5"/>
      <c r="B16" s="15"/>
      <c r="C16" s="16" t="s">
        <v>19</v>
      </c>
      <c r="E16" s="49">
        <f>IF(Values_Entered,Total_Cost-Loan_Amount,"")</f>
        <v>124030.33056830103</v>
      </c>
      <c r="F16" s="22"/>
      <c r="G16" s="23"/>
      <c r="H16" s="43">
        <f>H15+0.005</f>
        <v>0.061950000000000005</v>
      </c>
      <c r="I16" s="44">
        <f t="shared" si="0"/>
        <v>918.7832394962405</v>
      </c>
      <c r="J16" s="45">
        <f t="shared" si="1"/>
        <v>164.6548082137822</v>
      </c>
      <c r="K16" s="46">
        <f t="shared" si="2"/>
        <v>1975.8576985653863</v>
      </c>
    </row>
    <row r="17" spans="1:11" ht="12.75">
      <c r="A17" s="5"/>
      <c r="B17" s="15"/>
      <c r="C17" s="16" t="s">
        <v>20</v>
      </c>
      <c r="E17" s="49">
        <f>IF(Values_Entered,Monthly_Payment*Number_of_Payments,"")+E8+'[1]Casa'!B13+'[1]Casa'!B14</f>
        <v>264030.330568301</v>
      </c>
      <c r="F17" s="22"/>
      <c r="H17" s="43">
        <f>H16+0.005</f>
        <v>0.06695000000000001</v>
      </c>
      <c r="I17" s="44">
        <f t="shared" si="0"/>
        <v>962.4194138334005</v>
      </c>
      <c r="J17" s="45">
        <f t="shared" si="1"/>
        <v>208.2909825509422</v>
      </c>
      <c r="K17" s="46">
        <f t="shared" si="2"/>
        <v>2499.4917906113064</v>
      </c>
    </row>
    <row r="18" spans="1:11" ht="12.75">
      <c r="A18" s="5"/>
      <c r="B18" s="38"/>
      <c r="C18" s="39"/>
      <c r="D18" s="40"/>
      <c r="E18" s="41"/>
      <c r="F18" s="42"/>
      <c r="H18" s="51">
        <f>H17+0.005</f>
        <v>0.07195000000000001</v>
      </c>
      <c r="I18" s="52">
        <f t="shared" si="0"/>
        <v>1006.9741077190795</v>
      </c>
      <c r="J18" s="53">
        <f t="shared" si="1"/>
        <v>252.84567643662115</v>
      </c>
      <c r="K18" s="54">
        <f t="shared" si="2"/>
        <v>3034.1481172394538</v>
      </c>
    </row>
    <row r="19" spans="3:11" ht="12.75">
      <c r="C19" s="16"/>
      <c r="E19" s="48"/>
      <c r="J19" s="55"/>
      <c r="K19" s="55"/>
    </row>
    <row r="20" spans="2:11" s="56" customFormat="1" ht="29.25" customHeight="1">
      <c r="B20" s="57" t="s">
        <v>21</v>
      </c>
      <c r="C20" s="58" t="s">
        <v>22</v>
      </c>
      <c r="D20" s="59" t="s">
        <v>23</v>
      </c>
      <c r="E20" s="59" t="s">
        <v>24</v>
      </c>
      <c r="F20" s="59" t="s">
        <v>25</v>
      </c>
      <c r="G20" s="59" t="s">
        <v>26</v>
      </c>
      <c r="H20" s="59" t="s">
        <v>27</v>
      </c>
      <c r="I20" s="59" t="s">
        <v>28</v>
      </c>
      <c r="J20" s="60" t="s">
        <v>29</v>
      </c>
      <c r="K20" s="61"/>
    </row>
    <row r="21" spans="2:11" s="56" customFormat="1" ht="12.75">
      <c r="B21" s="62">
        <f aca="true" t="shared" si="3" ref="B21:B84">IF(Loan_Not_Paid*Values_Entered,Payment_Number,"")</f>
        <v>1</v>
      </c>
      <c r="C21" s="63">
        <f aca="true" t="shared" si="4" ref="C21:C84">IF(Loan_Not_Paid*Values_Entered,Payment_Date,"")</f>
        <v>39264</v>
      </c>
      <c r="D21" s="64">
        <f aca="true" t="shared" si="5" ref="D21:D84">IF(Loan_Not_Paid*Values_Entered,Beginning_Balance,"")</f>
        <v>140000</v>
      </c>
      <c r="E21" s="64">
        <f aca="true" t="shared" si="6" ref="E21:E84">IF(Loan_Not_Paid*Values_Entered,Monthly_Payment,"")</f>
        <v>734.7266218943367</v>
      </c>
      <c r="F21" s="64">
        <f aca="true" t="shared" si="7" ref="F21:F84">IF(Loan_Not_Paid*Values_Entered,Principal,"")</f>
        <v>274.47662189433674</v>
      </c>
      <c r="G21" s="64">
        <f aca="true" t="shared" si="8" ref="G21:G84">IF(Loan_Not_Paid*Values_Entered,Interest,"")</f>
        <v>460.25</v>
      </c>
      <c r="H21" s="64">
        <f aca="true" t="shared" si="9" ref="H21:H84">IF(Loan_Not_Paid*Values_Entered,Ending_Balance,"")</f>
        <v>139725.52337810566</v>
      </c>
      <c r="I21" s="64"/>
      <c r="J21" s="64"/>
      <c r="K21" s="61"/>
    </row>
    <row r="22" spans="2:11" s="56" customFormat="1" ht="12.75">
      <c r="B22" s="62">
        <f t="shared" si="3"/>
        <v>2</v>
      </c>
      <c r="C22" s="63">
        <f t="shared" si="4"/>
        <v>39295</v>
      </c>
      <c r="D22" s="64">
        <f t="shared" si="5"/>
        <v>139725.52337810566</v>
      </c>
      <c r="E22" s="64">
        <f t="shared" si="6"/>
        <v>734.7266218943367</v>
      </c>
      <c r="F22" s="64">
        <f t="shared" si="7"/>
        <v>275.37896378881436</v>
      </c>
      <c r="G22" s="64">
        <f t="shared" si="8"/>
        <v>459.3476581055224</v>
      </c>
      <c r="H22" s="64">
        <f t="shared" si="9"/>
        <v>139450.14441431683</v>
      </c>
      <c r="I22" s="64"/>
      <c r="J22" s="64"/>
      <c r="K22" s="61"/>
    </row>
    <row r="23" spans="2:11" s="56" customFormat="1" ht="12.75">
      <c r="B23" s="62">
        <f t="shared" si="3"/>
        <v>3</v>
      </c>
      <c r="C23" s="63">
        <f t="shared" si="4"/>
        <v>39326</v>
      </c>
      <c r="D23" s="64">
        <f t="shared" si="5"/>
        <v>139450.14441431683</v>
      </c>
      <c r="E23" s="64">
        <f t="shared" si="6"/>
        <v>734.7266218943367</v>
      </c>
      <c r="F23" s="64">
        <f t="shared" si="7"/>
        <v>276.28427213227013</v>
      </c>
      <c r="G23" s="64">
        <f t="shared" si="8"/>
        <v>458.4423497620666</v>
      </c>
      <c r="H23" s="64">
        <f t="shared" si="9"/>
        <v>139173.86014218457</v>
      </c>
      <c r="I23" s="64"/>
      <c r="J23" s="64"/>
      <c r="K23" s="61"/>
    </row>
    <row r="24" spans="2:11" s="56" customFormat="1" ht="12.75">
      <c r="B24" s="62">
        <f t="shared" si="3"/>
        <v>4</v>
      </c>
      <c r="C24" s="63">
        <f t="shared" si="4"/>
        <v>39356</v>
      </c>
      <c r="D24" s="64">
        <f t="shared" si="5"/>
        <v>139173.86014218457</v>
      </c>
      <c r="E24" s="64">
        <f t="shared" si="6"/>
        <v>734.7266218943367</v>
      </c>
      <c r="F24" s="64">
        <f t="shared" si="7"/>
        <v>277.192556676905</v>
      </c>
      <c r="G24" s="64">
        <f t="shared" si="8"/>
        <v>457.53406521743176</v>
      </c>
      <c r="H24" s="64">
        <f t="shared" si="9"/>
        <v>138896.66758550765</v>
      </c>
      <c r="I24" s="64"/>
      <c r="J24" s="64"/>
      <c r="K24" s="61"/>
    </row>
    <row r="25" spans="2:11" s="56" customFormat="1" ht="12.75">
      <c r="B25" s="62">
        <f t="shared" si="3"/>
        <v>5</v>
      </c>
      <c r="C25" s="63">
        <f t="shared" si="4"/>
        <v>39387</v>
      </c>
      <c r="D25" s="64">
        <f t="shared" si="5"/>
        <v>138896.66758550765</v>
      </c>
      <c r="E25" s="64">
        <f t="shared" si="6"/>
        <v>734.7266218943367</v>
      </c>
      <c r="F25" s="64">
        <f t="shared" si="7"/>
        <v>278.1038272069803</v>
      </c>
      <c r="G25" s="64">
        <f t="shared" si="8"/>
        <v>456.6227946873564</v>
      </c>
      <c r="H25" s="64">
        <f t="shared" si="9"/>
        <v>138618.56375830068</v>
      </c>
      <c r="I25" s="64"/>
      <c r="J25" s="64"/>
      <c r="K25" s="61"/>
    </row>
    <row r="26" spans="2:11" s="56" customFormat="1" ht="12.75">
      <c r="B26" s="62">
        <f t="shared" si="3"/>
        <v>6</v>
      </c>
      <c r="C26" s="63">
        <f t="shared" si="4"/>
        <v>39417</v>
      </c>
      <c r="D26" s="64">
        <f t="shared" si="5"/>
        <v>138618.56375830068</v>
      </c>
      <c r="E26" s="64">
        <f t="shared" si="6"/>
        <v>734.7266218943367</v>
      </c>
      <c r="F26" s="64">
        <f t="shared" si="7"/>
        <v>279.01809353892327</v>
      </c>
      <c r="G26" s="64">
        <f t="shared" si="8"/>
        <v>455.7085283554135</v>
      </c>
      <c r="H26" s="64">
        <f t="shared" si="9"/>
        <v>138339.5456647617</v>
      </c>
      <c r="I26" s="64"/>
      <c r="J26" s="64"/>
      <c r="K26" s="61"/>
    </row>
    <row r="27" spans="2:11" ht="12.75">
      <c r="B27" s="62">
        <f t="shared" si="3"/>
        <v>7</v>
      </c>
      <c r="C27" s="63">
        <f t="shared" si="4"/>
        <v>39448</v>
      </c>
      <c r="D27" s="64">
        <f t="shared" si="5"/>
        <v>138339.5456647617</v>
      </c>
      <c r="E27" s="64">
        <f t="shared" si="6"/>
        <v>734.7266218943367</v>
      </c>
      <c r="F27" s="64">
        <f t="shared" si="7"/>
        <v>279.93536552143263</v>
      </c>
      <c r="G27" s="64">
        <f t="shared" si="8"/>
        <v>454.7912563729041</v>
      </c>
      <c r="H27" s="64">
        <f t="shared" si="9"/>
        <v>138059.61029924027</v>
      </c>
      <c r="I27" s="64"/>
      <c r="J27" s="64"/>
      <c r="K27" s="55"/>
    </row>
    <row r="28" spans="2:11" ht="12.75">
      <c r="B28" s="62">
        <f t="shared" si="3"/>
        <v>8</v>
      </c>
      <c r="C28" s="63">
        <f t="shared" si="4"/>
        <v>39479</v>
      </c>
      <c r="D28" s="64">
        <f t="shared" si="5"/>
        <v>138059.61029924027</v>
      </c>
      <c r="E28" s="64">
        <f t="shared" si="6"/>
        <v>734.7266218943367</v>
      </c>
      <c r="F28" s="64">
        <f t="shared" si="7"/>
        <v>280.85565303558434</v>
      </c>
      <c r="G28" s="64">
        <f t="shared" si="8"/>
        <v>453.8709688587524</v>
      </c>
      <c r="H28" s="64">
        <f t="shared" si="9"/>
        <v>137778.7546462047</v>
      </c>
      <c r="I28" s="64"/>
      <c r="J28" s="64"/>
      <c r="K28" s="55"/>
    </row>
    <row r="29" spans="2:11" ht="12.75">
      <c r="B29" s="62">
        <f t="shared" si="3"/>
        <v>9</v>
      </c>
      <c r="C29" s="63">
        <f t="shared" si="4"/>
        <v>39508</v>
      </c>
      <c r="D29" s="64">
        <f t="shared" si="5"/>
        <v>137778.7546462047</v>
      </c>
      <c r="E29" s="64">
        <f t="shared" si="6"/>
        <v>734.7266218943367</v>
      </c>
      <c r="F29" s="64">
        <f t="shared" si="7"/>
        <v>281.7789659949388</v>
      </c>
      <c r="G29" s="64">
        <f t="shared" si="8"/>
        <v>452.94765589939794</v>
      </c>
      <c r="H29" s="64">
        <f t="shared" si="9"/>
        <v>137496.97568020975</v>
      </c>
      <c r="I29" s="64"/>
      <c r="J29" s="64"/>
      <c r="K29" s="55"/>
    </row>
    <row r="30" spans="2:11" ht="12.75">
      <c r="B30" s="62">
        <f t="shared" si="3"/>
        <v>10</v>
      </c>
      <c r="C30" s="63">
        <f t="shared" si="4"/>
        <v>39539</v>
      </c>
      <c r="D30" s="64">
        <f t="shared" si="5"/>
        <v>137496.97568020975</v>
      </c>
      <c r="E30" s="64">
        <f t="shared" si="6"/>
        <v>734.7266218943367</v>
      </c>
      <c r="F30" s="64">
        <f t="shared" si="7"/>
        <v>282.7053143456472</v>
      </c>
      <c r="G30" s="64">
        <f t="shared" si="8"/>
        <v>452.02130754868955</v>
      </c>
      <c r="H30" s="64">
        <f t="shared" si="9"/>
        <v>137214.2703658641</v>
      </c>
      <c r="I30" s="64"/>
      <c r="J30" s="64"/>
      <c r="K30" s="55"/>
    </row>
    <row r="31" spans="2:11" ht="12.75">
      <c r="B31" s="62">
        <f t="shared" si="3"/>
        <v>11</v>
      </c>
      <c r="C31" s="63">
        <f t="shared" si="4"/>
        <v>39569</v>
      </c>
      <c r="D31" s="64">
        <f t="shared" si="5"/>
        <v>137214.2703658641</v>
      </c>
      <c r="E31" s="64">
        <f t="shared" si="6"/>
        <v>734.7266218943367</v>
      </c>
      <c r="F31" s="64">
        <f t="shared" si="7"/>
        <v>283.6347080665585</v>
      </c>
      <c r="G31" s="64">
        <f t="shared" si="8"/>
        <v>451.0919138277782</v>
      </c>
      <c r="H31" s="64">
        <f t="shared" si="9"/>
        <v>136930.6356577975</v>
      </c>
      <c r="I31" s="64"/>
      <c r="J31" s="64"/>
      <c r="K31" s="55"/>
    </row>
    <row r="32" spans="2:11" ht="12.75">
      <c r="B32" s="65">
        <f t="shared" si="3"/>
        <v>12</v>
      </c>
      <c r="C32" s="66">
        <f t="shared" si="4"/>
        <v>39600</v>
      </c>
      <c r="D32" s="67">
        <f t="shared" si="5"/>
        <v>136930.6356577975</v>
      </c>
      <c r="E32" s="67">
        <f t="shared" si="6"/>
        <v>734.7266218943367</v>
      </c>
      <c r="F32" s="67">
        <f t="shared" si="7"/>
        <v>284.5671571693274</v>
      </c>
      <c r="G32" s="67">
        <f t="shared" si="8"/>
        <v>450.15946472500934</v>
      </c>
      <c r="H32" s="67">
        <f t="shared" si="9"/>
        <v>136646.0685006282</v>
      </c>
      <c r="I32" s="67">
        <f>SUM(F21:F32)</f>
        <v>3353.9314993717194</v>
      </c>
      <c r="J32" s="67">
        <f>SUM(G21:G32)</f>
        <v>5462.787963360323</v>
      </c>
      <c r="K32" s="68"/>
    </row>
    <row r="33" spans="2:11" ht="12.75">
      <c r="B33" s="62">
        <f t="shared" si="3"/>
        <v>13</v>
      </c>
      <c r="C33" s="63">
        <f t="shared" si="4"/>
        <v>39630</v>
      </c>
      <c r="D33" s="64">
        <f t="shared" si="5"/>
        <v>136646.0685006282</v>
      </c>
      <c r="E33" s="64">
        <f t="shared" si="6"/>
        <v>734.7266218943367</v>
      </c>
      <c r="F33" s="64">
        <f t="shared" si="7"/>
        <v>285.5026716985215</v>
      </c>
      <c r="G33" s="64">
        <f t="shared" si="8"/>
        <v>449.22395019581523</v>
      </c>
      <c r="H33" s="64">
        <f t="shared" si="9"/>
        <v>136360.56582892968</v>
      </c>
      <c r="I33" s="64"/>
      <c r="J33" s="64"/>
      <c r="K33" s="61"/>
    </row>
    <row r="34" spans="2:11" ht="12.75">
      <c r="B34" s="62">
        <f t="shared" si="3"/>
        <v>14</v>
      </c>
      <c r="C34" s="63">
        <f t="shared" si="4"/>
        <v>39661</v>
      </c>
      <c r="D34" s="64">
        <f t="shared" si="5"/>
        <v>136360.56582892968</v>
      </c>
      <c r="E34" s="64">
        <f t="shared" si="6"/>
        <v>734.7266218943367</v>
      </c>
      <c r="F34" s="64">
        <f t="shared" si="7"/>
        <v>286.4412617317304</v>
      </c>
      <c r="G34" s="64">
        <f t="shared" si="8"/>
        <v>448.28536016260637</v>
      </c>
      <c r="H34" s="64">
        <f t="shared" si="9"/>
        <v>136074.12456719796</v>
      </c>
      <c r="I34" s="64"/>
      <c r="J34" s="64"/>
      <c r="K34" s="61"/>
    </row>
    <row r="35" spans="2:11" ht="12.75">
      <c r="B35" s="62">
        <f t="shared" si="3"/>
        <v>15</v>
      </c>
      <c r="C35" s="63">
        <f t="shared" si="4"/>
        <v>39692</v>
      </c>
      <c r="D35" s="64">
        <f t="shared" si="5"/>
        <v>136074.12456719796</v>
      </c>
      <c r="E35" s="64">
        <f t="shared" si="6"/>
        <v>734.7266218943367</v>
      </c>
      <c r="F35" s="64">
        <f t="shared" si="7"/>
        <v>287.3829373796735</v>
      </c>
      <c r="G35" s="64">
        <f t="shared" si="8"/>
        <v>447.34368451466327</v>
      </c>
      <c r="H35" s="64">
        <f t="shared" si="9"/>
        <v>135786.74162981825</v>
      </c>
      <c r="I35" s="64"/>
      <c r="J35" s="64"/>
      <c r="K35" s="61"/>
    </row>
    <row r="36" spans="2:11" ht="12.75">
      <c r="B36" s="62">
        <f t="shared" si="3"/>
        <v>16</v>
      </c>
      <c r="C36" s="63">
        <f t="shared" si="4"/>
        <v>39722</v>
      </c>
      <c r="D36" s="64">
        <f t="shared" si="5"/>
        <v>135786.74162981825</v>
      </c>
      <c r="E36" s="64">
        <f t="shared" si="6"/>
        <v>734.7266218943367</v>
      </c>
      <c r="F36" s="64">
        <f t="shared" si="7"/>
        <v>288.32770878630924</v>
      </c>
      <c r="G36" s="64">
        <f t="shared" si="8"/>
        <v>446.3989131080275</v>
      </c>
      <c r="H36" s="64">
        <f t="shared" si="9"/>
        <v>135498.41392103196</v>
      </c>
      <c r="I36" s="64"/>
      <c r="J36" s="64"/>
      <c r="K36" s="61"/>
    </row>
    <row r="37" spans="2:11" ht="12.75">
      <c r="B37" s="62">
        <f t="shared" si="3"/>
        <v>17</v>
      </c>
      <c r="C37" s="63">
        <f t="shared" si="4"/>
        <v>39753</v>
      </c>
      <c r="D37" s="64">
        <f t="shared" si="5"/>
        <v>135498.41392103196</v>
      </c>
      <c r="E37" s="64">
        <f t="shared" si="6"/>
        <v>734.7266218943367</v>
      </c>
      <c r="F37" s="64">
        <f t="shared" si="7"/>
        <v>289.27558612894416</v>
      </c>
      <c r="G37" s="64">
        <f t="shared" si="8"/>
        <v>445.4510357653926</v>
      </c>
      <c r="H37" s="64">
        <f t="shared" si="9"/>
        <v>135209.138334903</v>
      </c>
      <c r="I37" s="64"/>
      <c r="J37" s="64"/>
      <c r="K37" s="61"/>
    </row>
    <row r="38" spans="2:11" ht="12.75">
      <c r="B38" s="62">
        <f t="shared" si="3"/>
        <v>18</v>
      </c>
      <c r="C38" s="63">
        <f t="shared" si="4"/>
        <v>39783</v>
      </c>
      <c r="D38" s="64">
        <f t="shared" si="5"/>
        <v>135209.138334903</v>
      </c>
      <c r="E38" s="64">
        <f t="shared" si="6"/>
        <v>734.7266218943367</v>
      </c>
      <c r="F38" s="64">
        <f t="shared" si="7"/>
        <v>290.2265796183431</v>
      </c>
      <c r="G38" s="64">
        <f t="shared" si="8"/>
        <v>444.5000422759936</v>
      </c>
      <c r="H38" s="64">
        <f t="shared" si="9"/>
        <v>134918.91175528464</v>
      </c>
      <c r="I38" s="64"/>
      <c r="J38" s="64"/>
      <c r="K38" s="61"/>
    </row>
    <row r="39" spans="2:11" ht="12.75">
      <c r="B39" s="62">
        <f t="shared" si="3"/>
        <v>19</v>
      </c>
      <c r="C39" s="63">
        <f t="shared" si="4"/>
        <v>39814</v>
      </c>
      <c r="D39" s="64">
        <f t="shared" si="5"/>
        <v>134918.91175528464</v>
      </c>
      <c r="E39" s="64">
        <f t="shared" si="6"/>
        <v>734.7266218943367</v>
      </c>
      <c r="F39" s="64">
        <f t="shared" si="7"/>
        <v>291.18069949883846</v>
      </c>
      <c r="G39" s="64">
        <f t="shared" si="8"/>
        <v>443.5459223954983</v>
      </c>
      <c r="H39" s="64">
        <f t="shared" si="9"/>
        <v>134627.73105578579</v>
      </c>
      <c r="I39" s="64"/>
      <c r="J39" s="64"/>
      <c r="K39" s="55"/>
    </row>
    <row r="40" spans="2:11" ht="12.75">
      <c r="B40" s="62">
        <f t="shared" si="3"/>
        <v>20</v>
      </c>
      <c r="C40" s="63">
        <f t="shared" si="4"/>
        <v>39845</v>
      </c>
      <c r="D40" s="64">
        <f t="shared" si="5"/>
        <v>134627.73105578579</v>
      </c>
      <c r="E40" s="64">
        <f t="shared" si="6"/>
        <v>734.7266218943367</v>
      </c>
      <c r="F40" s="64">
        <f t="shared" si="7"/>
        <v>292.13795604844097</v>
      </c>
      <c r="G40" s="64">
        <f t="shared" si="8"/>
        <v>442.5886658458958</v>
      </c>
      <c r="H40" s="64">
        <f t="shared" si="9"/>
        <v>134335.59309973734</v>
      </c>
      <c r="I40" s="64"/>
      <c r="J40" s="64"/>
      <c r="K40" s="55"/>
    </row>
    <row r="41" spans="2:11" ht="12.75">
      <c r="B41" s="62">
        <f t="shared" si="3"/>
        <v>21</v>
      </c>
      <c r="C41" s="63">
        <f t="shared" si="4"/>
        <v>39873</v>
      </c>
      <c r="D41" s="64">
        <f t="shared" si="5"/>
        <v>134335.59309973734</v>
      </c>
      <c r="E41" s="64">
        <f t="shared" si="6"/>
        <v>734.7266218943367</v>
      </c>
      <c r="F41" s="64">
        <f t="shared" si="7"/>
        <v>293.09835957895024</v>
      </c>
      <c r="G41" s="64">
        <f t="shared" si="8"/>
        <v>441.6282623153865</v>
      </c>
      <c r="H41" s="64">
        <f t="shared" si="9"/>
        <v>134042.4947401584</v>
      </c>
      <c r="I41" s="64"/>
      <c r="J41" s="64"/>
      <c r="K41" s="55"/>
    </row>
    <row r="42" spans="2:11" ht="12.75">
      <c r="B42" s="62">
        <f t="shared" si="3"/>
        <v>22</v>
      </c>
      <c r="C42" s="63">
        <f t="shared" si="4"/>
        <v>39904</v>
      </c>
      <c r="D42" s="64">
        <f t="shared" si="5"/>
        <v>134042.4947401584</v>
      </c>
      <c r="E42" s="64">
        <f t="shared" si="6"/>
        <v>734.7266218943367</v>
      </c>
      <c r="F42" s="64">
        <f t="shared" si="7"/>
        <v>294.061920436066</v>
      </c>
      <c r="G42" s="64">
        <f t="shared" si="8"/>
        <v>440.66470145827077</v>
      </c>
      <c r="H42" s="64">
        <f t="shared" si="9"/>
        <v>133748.43281972234</v>
      </c>
      <c r="I42" s="64"/>
      <c r="J42" s="64"/>
      <c r="K42" s="55"/>
    </row>
    <row r="43" spans="2:11" ht="12.75">
      <c r="B43" s="62">
        <f t="shared" si="3"/>
        <v>23</v>
      </c>
      <c r="C43" s="63">
        <f t="shared" si="4"/>
        <v>39934</v>
      </c>
      <c r="D43" s="64">
        <f t="shared" si="5"/>
        <v>133748.43281972234</v>
      </c>
      <c r="E43" s="64">
        <f t="shared" si="6"/>
        <v>734.7266218943367</v>
      </c>
      <c r="F43" s="64">
        <f t="shared" si="7"/>
        <v>295.0286489994996</v>
      </c>
      <c r="G43" s="64">
        <f t="shared" si="8"/>
        <v>439.69797289483716</v>
      </c>
      <c r="H43" s="64">
        <f t="shared" si="9"/>
        <v>133453.4041707228</v>
      </c>
      <c r="I43" s="64"/>
      <c r="J43" s="64"/>
      <c r="K43" s="55"/>
    </row>
    <row r="44" spans="2:11" ht="12.75">
      <c r="B44" s="65">
        <f t="shared" si="3"/>
        <v>24</v>
      </c>
      <c r="C44" s="66">
        <f t="shared" si="4"/>
        <v>39965</v>
      </c>
      <c r="D44" s="67">
        <f t="shared" si="5"/>
        <v>133453.4041707228</v>
      </c>
      <c r="E44" s="67">
        <f t="shared" si="6"/>
        <v>734.7266218943367</v>
      </c>
      <c r="F44" s="67">
        <f t="shared" si="7"/>
        <v>295.99855568308556</v>
      </c>
      <c r="G44" s="67">
        <f t="shared" si="8"/>
        <v>438.7280662112512</v>
      </c>
      <c r="H44" s="67">
        <f t="shared" si="9"/>
        <v>133157.40561503972</v>
      </c>
      <c r="I44" s="67">
        <f>SUM(F33:F44)</f>
        <v>3488.6628855884032</v>
      </c>
      <c r="J44" s="67">
        <f>SUM(G33:G44)</f>
        <v>5328.056577143638</v>
      </c>
      <c r="K44" s="68"/>
    </row>
    <row r="45" spans="2:11" ht="12.75">
      <c r="B45" s="62">
        <f t="shared" si="3"/>
        <v>25</v>
      </c>
      <c r="C45" s="63">
        <f t="shared" si="4"/>
        <v>39995</v>
      </c>
      <c r="D45" s="64">
        <f t="shared" si="5"/>
        <v>133157.40561503972</v>
      </c>
      <c r="E45" s="64">
        <f t="shared" si="6"/>
        <v>734.7266218943367</v>
      </c>
      <c r="F45" s="64">
        <f t="shared" si="7"/>
        <v>296.97165093489366</v>
      </c>
      <c r="G45" s="64">
        <f t="shared" si="8"/>
        <v>437.7549709594431</v>
      </c>
      <c r="H45" s="64">
        <f t="shared" si="9"/>
        <v>132860.43396410483</v>
      </c>
      <c r="I45" s="64"/>
      <c r="J45" s="64"/>
      <c r="K45" s="61"/>
    </row>
    <row r="46" spans="2:11" ht="12.75">
      <c r="B46" s="62">
        <f t="shared" si="3"/>
        <v>26</v>
      </c>
      <c r="C46" s="63">
        <f t="shared" si="4"/>
        <v>40026</v>
      </c>
      <c r="D46" s="64">
        <f t="shared" si="5"/>
        <v>132860.43396410483</v>
      </c>
      <c r="E46" s="64">
        <f t="shared" si="6"/>
        <v>734.7266218943367</v>
      </c>
      <c r="F46" s="64">
        <f t="shared" si="7"/>
        <v>297.94794523734214</v>
      </c>
      <c r="G46" s="64">
        <f t="shared" si="8"/>
        <v>436.7786766569946</v>
      </c>
      <c r="H46" s="64">
        <f t="shared" si="9"/>
        <v>132562.48601886746</v>
      </c>
      <c r="I46" s="64"/>
      <c r="J46" s="64"/>
      <c r="K46" s="61"/>
    </row>
    <row r="47" spans="2:11" ht="12.75">
      <c r="B47" s="62">
        <f t="shared" si="3"/>
        <v>27</v>
      </c>
      <c r="C47" s="63">
        <f t="shared" si="4"/>
        <v>40057</v>
      </c>
      <c r="D47" s="64">
        <f t="shared" si="5"/>
        <v>132562.48601886746</v>
      </c>
      <c r="E47" s="64">
        <f t="shared" si="6"/>
        <v>734.7266218943367</v>
      </c>
      <c r="F47" s="64">
        <f t="shared" si="7"/>
        <v>298.92744910730994</v>
      </c>
      <c r="G47" s="64">
        <f t="shared" si="8"/>
        <v>435.7991727870268</v>
      </c>
      <c r="H47" s="64">
        <f t="shared" si="9"/>
        <v>132263.55856976012</v>
      </c>
      <c r="I47" s="64"/>
      <c r="J47" s="64"/>
      <c r="K47" s="61"/>
    </row>
    <row r="48" spans="2:11" ht="12.75">
      <c r="B48" s="62">
        <f t="shared" si="3"/>
        <v>28</v>
      </c>
      <c r="C48" s="63">
        <f t="shared" si="4"/>
        <v>40087</v>
      </c>
      <c r="D48" s="64">
        <f t="shared" si="5"/>
        <v>132263.55856976012</v>
      </c>
      <c r="E48" s="64">
        <f t="shared" si="6"/>
        <v>734.7266218943367</v>
      </c>
      <c r="F48" s="64">
        <f t="shared" si="7"/>
        <v>299.91017309625033</v>
      </c>
      <c r="G48" s="64">
        <f t="shared" si="8"/>
        <v>434.8164487980864</v>
      </c>
      <c r="H48" s="64">
        <f t="shared" si="9"/>
        <v>131963.6483966639</v>
      </c>
      <c r="I48" s="64"/>
      <c r="J48" s="64"/>
      <c r="K48" s="61"/>
    </row>
    <row r="49" spans="2:11" ht="12.75">
      <c r="B49" s="62">
        <f t="shared" si="3"/>
        <v>29</v>
      </c>
      <c r="C49" s="63">
        <f t="shared" si="4"/>
        <v>40118</v>
      </c>
      <c r="D49" s="64">
        <f t="shared" si="5"/>
        <v>131963.6483966639</v>
      </c>
      <c r="E49" s="64">
        <f t="shared" si="6"/>
        <v>734.7266218943367</v>
      </c>
      <c r="F49" s="64">
        <f t="shared" si="7"/>
        <v>300.8961277903042</v>
      </c>
      <c r="G49" s="64">
        <f t="shared" si="8"/>
        <v>433.83049410403254</v>
      </c>
      <c r="H49" s="64">
        <f t="shared" si="9"/>
        <v>131662.7522688736</v>
      </c>
      <c r="I49" s="64"/>
      <c r="J49" s="64"/>
      <c r="K49" s="61"/>
    </row>
    <row r="50" spans="2:11" ht="12.75">
      <c r="B50" s="62">
        <f t="shared" si="3"/>
        <v>30</v>
      </c>
      <c r="C50" s="63">
        <f t="shared" si="4"/>
        <v>40148</v>
      </c>
      <c r="D50" s="64">
        <f t="shared" si="5"/>
        <v>131662.7522688736</v>
      </c>
      <c r="E50" s="64">
        <f t="shared" si="6"/>
        <v>734.7266218943367</v>
      </c>
      <c r="F50" s="64">
        <f t="shared" si="7"/>
        <v>301.88532381041483</v>
      </c>
      <c r="G50" s="64">
        <f t="shared" si="8"/>
        <v>432.8412980839219</v>
      </c>
      <c r="H50" s="64">
        <f t="shared" si="9"/>
        <v>131360.86694506314</v>
      </c>
      <c r="I50" s="64"/>
      <c r="J50" s="64"/>
      <c r="K50" s="61"/>
    </row>
    <row r="51" spans="2:11" ht="12.75">
      <c r="B51" s="62">
        <f t="shared" si="3"/>
        <v>31</v>
      </c>
      <c r="C51" s="63">
        <f t="shared" si="4"/>
        <v>40179</v>
      </c>
      <c r="D51" s="64">
        <f t="shared" si="5"/>
        <v>131360.86694506314</v>
      </c>
      <c r="E51" s="64">
        <f t="shared" si="6"/>
        <v>734.7266218943367</v>
      </c>
      <c r="F51" s="64">
        <f t="shared" si="7"/>
        <v>302.87777181244167</v>
      </c>
      <c r="G51" s="64">
        <f t="shared" si="8"/>
        <v>431.8488500818951</v>
      </c>
      <c r="H51" s="64">
        <f t="shared" si="9"/>
        <v>131057.98917325068</v>
      </c>
      <c r="I51" s="64"/>
      <c r="J51" s="64"/>
      <c r="K51" s="55"/>
    </row>
    <row r="52" spans="2:11" ht="12.75">
      <c r="B52" s="62">
        <f t="shared" si="3"/>
        <v>32</v>
      </c>
      <c r="C52" s="63">
        <f t="shared" si="4"/>
        <v>40210</v>
      </c>
      <c r="D52" s="64">
        <f t="shared" si="5"/>
        <v>131057.98917325068</v>
      </c>
      <c r="E52" s="64">
        <f t="shared" si="6"/>
        <v>734.7266218943367</v>
      </c>
      <c r="F52" s="64">
        <f t="shared" si="7"/>
        <v>303.8734824872751</v>
      </c>
      <c r="G52" s="64">
        <f t="shared" si="8"/>
        <v>430.85313940706163</v>
      </c>
      <c r="H52" s="64">
        <f t="shared" si="9"/>
        <v>130754.11569076341</v>
      </c>
      <c r="I52" s="64"/>
      <c r="J52" s="64"/>
      <c r="K52" s="55"/>
    </row>
    <row r="53" spans="2:11" ht="12.75">
      <c r="B53" s="62">
        <f t="shared" si="3"/>
        <v>33</v>
      </c>
      <c r="C53" s="63">
        <f t="shared" si="4"/>
        <v>40238</v>
      </c>
      <c r="D53" s="64">
        <f t="shared" si="5"/>
        <v>130754.11569076341</v>
      </c>
      <c r="E53" s="64">
        <f t="shared" si="6"/>
        <v>734.7266218943367</v>
      </c>
      <c r="F53" s="64">
        <f t="shared" si="7"/>
        <v>304.87246656095203</v>
      </c>
      <c r="G53" s="64">
        <f t="shared" si="8"/>
        <v>429.8541553333847</v>
      </c>
      <c r="H53" s="64">
        <f t="shared" si="9"/>
        <v>130449.24322420245</v>
      </c>
      <c r="I53" s="64"/>
      <c r="J53" s="64"/>
      <c r="K53" s="55"/>
    </row>
    <row r="54" spans="2:11" ht="12.75">
      <c r="B54" s="62">
        <f t="shared" si="3"/>
        <v>34</v>
      </c>
      <c r="C54" s="63">
        <f t="shared" si="4"/>
        <v>40269</v>
      </c>
      <c r="D54" s="64">
        <f t="shared" si="5"/>
        <v>130449.24322420245</v>
      </c>
      <c r="E54" s="64">
        <f t="shared" si="6"/>
        <v>734.7266218943367</v>
      </c>
      <c r="F54" s="64">
        <f t="shared" si="7"/>
        <v>305.8747347947712</v>
      </c>
      <c r="G54" s="64">
        <f t="shared" si="8"/>
        <v>428.85188709956554</v>
      </c>
      <c r="H54" s="64">
        <f t="shared" si="9"/>
        <v>130143.36848940767</v>
      </c>
      <c r="I54" s="64"/>
      <c r="J54" s="64"/>
      <c r="K54" s="55"/>
    </row>
    <row r="55" spans="2:11" ht="12.75">
      <c r="B55" s="62">
        <f t="shared" si="3"/>
        <v>35</v>
      </c>
      <c r="C55" s="63">
        <f t="shared" si="4"/>
        <v>40299</v>
      </c>
      <c r="D55" s="64">
        <f t="shared" si="5"/>
        <v>130143.36848940767</v>
      </c>
      <c r="E55" s="64">
        <f t="shared" si="6"/>
        <v>734.7266218943367</v>
      </c>
      <c r="F55" s="64">
        <f t="shared" si="7"/>
        <v>306.880297985409</v>
      </c>
      <c r="G55" s="64">
        <f t="shared" si="8"/>
        <v>427.84632390892773</v>
      </c>
      <c r="H55" s="64">
        <f t="shared" si="9"/>
        <v>129836.48819142225</v>
      </c>
      <c r="I55" s="64"/>
      <c r="J55" s="64"/>
      <c r="K55" s="55"/>
    </row>
    <row r="56" spans="2:11" ht="12.75">
      <c r="B56" s="65">
        <f t="shared" si="3"/>
        <v>36</v>
      </c>
      <c r="C56" s="66">
        <f t="shared" si="4"/>
        <v>40330</v>
      </c>
      <c r="D56" s="67">
        <f t="shared" si="5"/>
        <v>129836.48819142225</v>
      </c>
      <c r="E56" s="67">
        <f t="shared" si="6"/>
        <v>734.7266218943367</v>
      </c>
      <c r="F56" s="67">
        <f t="shared" si="7"/>
        <v>307.8891669650361</v>
      </c>
      <c r="G56" s="67">
        <f t="shared" si="8"/>
        <v>426.83745492930063</v>
      </c>
      <c r="H56" s="67">
        <f t="shared" si="9"/>
        <v>129528.59902445722</v>
      </c>
      <c r="I56" s="67">
        <f>SUM(F45:F56)</f>
        <v>3628.8065905824</v>
      </c>
      <c r="J56" s="67">
        <f>SUM(G45:G56)</f>
        <v>5187.912872149641</v>
      </c>
      <c r="K56" s="68"/>
    </row>
    <row r="57" spans="2:11" ht="12.75">
      <c r="B57" s="62">
        <f t="shared" si="3"/>
        <v>37</v>
      </c>
      <c r="C57" s="63">
        <f t="shared" si="4"/>
        <v>40360</v>
      </c>
      <c r="D57" s="64">
        <f t="shared" si="5"/>
        <v>129528.59902445722</v>
      </c>
      <c r="E57" s="64">
        <f t="shared" si="6"/>
        <v>734.7266218943367</v>
      </c>
      <c r="F57" s="64">
        <f t="shared" si="7"/>
        <v>308.90135260143364</v>
      </c>
      <c r="G57" s="64">
        <f t="shared" si="8"/>
        <v>425.8252692929031</v>
      </c>
      <c r="H57" s="64">
        <f t="shared" si="9"/>
        <v>129219.69767185577</v>
      </c>
      <c r="I57" s="64"/>
      <c r="J57" s="64"/>
      <c r="K57" s="61"/>
    </row>
    <row r="58" spans="2:11" ht="12.75">
      <c r="B58" s="62">
        <f t="shared" si="3"/>
        <v>38</v>
      </c>
      <c r="C58" s="63">
        <f t="shared" si="4"/>
        <v>40391</v>
      </c>
      <c r="D58" s="64">
        <f t="shared" si="5"/>
        <v>129219.69767185577</v>
      </c>
      <c r="E58" s="64">
        <f t="shared" si="6"/>
        <v>734.7266218943367</v>
      </c>
      <c r="F58" s="64">
        <f t="shared" si="7"/>
        <v>309.9168657981109</v>
      </c>
      <c r="G58" s="64">
        <f t="shared" si="8"/>
        <v>424.80975609622584</v>
      </c>
      <c r="H58" s="64">
        <f t="shared" si="9"/>
        <v>128909.78080605766</v>
      </c>
      <c r="I58" s="64"/>
      <c r="J58" s="64"/>
      <c r="K58" s="61"/>
    </row>
    <row r="59" spans="2:11" ht="12.75">
      <c r="B59" s="62">
        <f t="shared" si="3"/>
        <v>39</v>
      </c>
      <c r="C59" s="63">
        <f t="shared" si="4"/>
        <v>40422</v>
      </c>
      <c r="D59" s="64">
        <f t="shared" si="5"/>
        <v>128909.78080605766</v>
      </c>
      <c r="E59" s="64">
        <f t="shared" si="6"/>
        <v>734.7266218943367</v>
      </c>
      <c r="F59" s="64">
        <f t="shared" si="7"/>
        <v>310.9357174944222</v>
      </c>
      <c r="G59" s="64">
        <f t="shared" si="8"/>
        <v>423.79090439991455</v>
      </c>
      <c r="H59" s="64">
        <f t="shared" si="9"/>
        <v>128598.84508856322</v>
      </c>
      <c r="I59" s="64"/>
      <c r="J59" s="64"/>
      <c r="K59" s="61"/>
    </row>
    <row r="60" spans="2:11" ht="12.75">
      <c r="B60" s="62">
        <f t="shared" si="3"/>
        <v>40</v>
      </c>
      <c r="C60" s="63">
        <f t="shared" si="4"/>
        <v>40452</v>
      </c>
      <c r="D60" s="64">
        <f t="shared" si="5"/>
        <v>128598.84508856322</v>
      </c>
      <c r="E60" s="64">
        <f t="shared" si="6"/>
        <v>734.7266218943367</v>
      </c>
      <c r="F60" s="64">
        <f t="shared" si="7"/>
        <v>311.95791866568516</v>
      </c>
      <c r="G60" s="64">
        <f t="shared" si="8"/>
        <v>422.7687032286516</v>
      </c>
      <c r="H60" s="64">
        <f t="shared" si="9"/>
        <v>128286.88716989753</v>
      </c>
      <c r="I60" s="64"/>
      <c r="J60" s="64"/>
      <c r="K60" s="61"/>
    </row>
    <row r="61" spans="2:11" ht="12.75">
      <c r="B61" s="62">
        <f t="shared" si="3"/>
        <v>41</v>
      </c>
      <c r="C61" s="63">
        <f t="shared" si="4"/>
        <v>40483</v>
      </c>
      <c r="D61" s="64">
        <f t="shared" si="5"/>
        <v>128286.88716989753</v>
      </c>
      <c r="E61" s="64">
        <f t="shared" si="6"/>
        <v>734.7266218943367</v>
      </c>
      <c r="F61" s="64">
        <f t="shared" si="7"/>
        <v>312.98348032329864</v>
      </c>
      <c r="G61" s="64">
        <f t="shared" si="8"/>
        <v>421.7431415710381</v>
      </c>
      <c r="H61" s="64">
        <f t="shared" si="9"/>
        <v>127973.90368957423</v>
      </c>
      <c r="I61" s="64"/>
      <c r="J61" s="64"/>
      <c r="K61" s="61"/>
    </row>
    <row r="62" spans="2:11" ht="12.75">
      <c r="B62" s="62">
        <f t="shared" si="3"/>
        <v>42</v>
      </c>
      <c r="C62" s="63">
        <f t="shared" si="4"/>
        <v>40513</v>
      </c>
      <c r="D62" s="64">
        <f t="shared" si="5"/>
        <v>127973.90368957423</v>
      </c>
      <c r="E62" s="64">
        <f t="shared" si="6"/>
        <v>734.7266218943367</v>
      </c>
      <c r="F62" s="64">
        <f t="shared" si="7"/>
        <v>314.01241351486146</v>
      </c>
      <c r="G62" s="64">
        <f t="shared" si="8"/>
        <v>420.7142083794753</v>
      </c>
      <c r="H62" s="64">
        <f t="shared" si="9"/>
        <v>127659.89127605937</v>
      </c>
      <c r="I62" s="64"/>
      <c r="J62" s="64"/>
      <c r="K62" s="61"/>
    </row>
    <row r="63" spans="2:11" ht="12.75">
      <c r="B63" s="62">
        <f t="shared" si="3"/>
        <v>43</v>
      </c>
      <c r="C63" s="63">
        <f t="shared" si="4"/>
        <v>40544</v>
      </c>
      <c r="D63" s="64">
        <f t="shared" si="5"/>
        <v>127659.89127605937</v>
      </c>
      <c r="E63" s="64">
        <f t="shared" si="6"/>
        <v>734.7266218943367</v>
      </c>
      <c r="F63" s="64">
        <f t="shared" si="7"/>
        <v>315.04472932429155</v>
      </c>
      <c r="G63" s="64">
        <f t="shared" si="8"/>
        <v>419.6818925700452</v>
      </c>
      <c r="H63" s="64">
        <f t="shared" si="9"/>
        <v>127344.84654673503</v>
      </c>
      <c r="I63" s="64"/>
      <c r="J63" s="64"/>
      <c r="K63" s="55"/>
    </row>
    <row r="64" spans="2:11" ht="12.75">
      <c r="B64" s="62">
        <f t="shared" si="3"/>
        <v>44</v>
      </c>
      <c r="C64" s="63">
        <f t="shared" si="4"/>
        <v>40575</v>
      </c>
      <c r="D64" s="64">
        <f t="shared" si="5"/>
        <v>127344.84654673503</v>
      </c>
      <c r="E64" s="64">
        <f t="shared" si="6"/>
        <v>734.7266218943367</v>
      </c>
      <c r="F64" s="64">
        <f t="shared" si="7"/>
        <v>316.0804388719453</v>
      </c>
      <c r="G64" s="64">
        <f t="shared" si="8"/>
        <v>418.6461830223914</v>
      </c>
      <c r="H64" s="64">
        <f t="shared" si="9"/>
        <v>127028.76610786308</v>
      </c>
      <c r="I64" s="64"/>
      <c r="J64" s="64"/>
      <c r="K64" s="55"/>
    </row>
    <row r="65" spans="2:11" ht="12.75">
      <c r="B65" s="62">
        <f t="shared" si="3"/>
        <v>45</v>
      </c>
      <c r="C65" s="63">
        <f t="shared" si="4"/>
        <v>40603</v>
      </c>
      <c r="D65" s="64">
        <f t="shared" si="5"/>
        <v>127028.76610786308</v>
      </c>
      <c r="E65" s="64">
        <f t="shared" si="6"/>
        <v>734.7266218943367</v>
      </c>
      <c r="F65" s="64">
        <f t="shared" si="7"/>
        <v>317.1195533147369</v>
      </c>
      <c r="G65" s="64">
        <f t="shared" si="8"/>
        <v>417.60706857959985</v>
      </c>
      <c r="H65" s="64">
        <f t="shared" si="9"/>
        <v>126711.64655454838</v>
      </c>
      <c r="I65" s="64"/>
      <c r="J65" s="64"/>
      <c r="K65" s="55"/>
    </row>
    <row r="66" spans="2:11" ht="12.75">
      <c r="B66" s="62">
        <f t="shared" si="3"/>
        <v>46</v>
      </c>
      <c r="C66" s="63">
        <f t="shared" si="4"/>
        <v>40634</v>
      </c>
      <c r="D66" s="64">
        <f t="shared" si="5"/>
        <v>126711.64655454838</v>
      </c>
      <c r="E66" s="64">
        <f t="shared" si="6"/>
        <v>734.7266218943367</v>
      </c>
      <c r="F66" s="64">
        <f t="shared" si="7"/>
        <v>318.16208384625895</v>
      </c>
      <c r="G66" s="64">
        <f t="shared" si="8"/>
        <v>416.5645380480778</v>
      </c>
      <c r="H66" s="64">
        <f t="shared" si="9"/>
        <v>126393.4844707021</v>
      </c>
      <c r="I66" s="64"/>
      <c r="J66" s="64"/>
      <c r="K66" s="55"/>
    </row>
    <row r="67" spans="2:11" ht="12.75">
      <c r="B67" s="62">
        <f t="shared" si="3"/>
        <v>47</v>
      </c>
      <c r="C67" s="63">
        <f t="shared" si="4"/>
        <v>40664</v>
      </c>
      <c r="D67" s="64">
        <f t="shared" si="5"/>
        <v>126393.4844707021</v>
      </c>
      <c r="E67" s="64">
        <f t="shared" si="6"/>
        <v>734.7266218943367</v>
      </c>
      <c r="F67" s="64">
        <f t="shared" si="7"/>
        <v>319.2080416969036</v>
      </c>
      <c r="G67" s="64">
        <f t="shared" si="8"/>
        <v>415.51858019743315</v>
      </c>
      <c r="H67" s="64">
        <f t="shared" si="9"/>
        <v>126074.27642900516</v>
      </c>
      <c r="I67" s="64"/>
      <c r="J67" s="64"/>
      <c r="K67" s="55"/>
    </row>
    <row r="68" spans="2:11" ht="12.75">
      <c r="B68" s="65">
        <f t="shared" si="3"/>
        <v>48</v>
      </c>
      <c r="C68" s="66">
        <f t="shared" si="4"/>
        <v>40695</v>
      </c>
      <c r="D68" s="67">
        <f t="shared" si="5"/>
        <v>126074.27642900516</v>
      </c>
      <c r="E68" s="67">
        <f t="shared" si="6"/>
        <v>734.7266218943367</v>
      </c>
      <c r="F68" s="67">
        <f t="shared" si="7"/>
        <v>320.2574381339823</v>
      </c>
      <c r="G68" s="67">
        <f t="shared" si="8"/>
        <v>414.46918376035444</v>
      </c>
      <c r="H68" s="67">
        <f t="shared" si="9"/>
        <v>125754.0189908712</v>
      </c>
      <c r="I68" s="67">
        <f>SUM(F57:F68)</f>
        <v>3774.580033585931</v>
      </c>
      <c r="J68" s="67">
        <f>SUM(G57:G68)</f>
        <v>5042.13942914611</v>
      </c>
      <c r="K68" s="68"/>
    </row>
    <row r="69" spans="2:11" ht="12.75">
      <c r="B69" s="62">
        <f t="shared" si="3"/>
        <v>49</v>
      </c>
      <c r="C69" s="63">
        <f t="shared" si="4"/>
        <v>40725</v>
      </c>
      <c r="D69" s="64">
        <f t="shared" si="5"/>
        <v>125754.0189908712</v>
      </c>
      <c r="E69" s="64">
        <f t="shared" si="6"/>
        <v>734.7266218943367</v>
      </c>
      <c r="F69" s="64">
        <f t="shared" si="7"/>
        <v>321.31028446184763</v>
      </c>
      <c r="G69" s="64">
        <f t="shared" si="8"/>
        <v>413.4163374324891</v>
      </c>
      <c r="H69" s="64">
        <f t="shared" si="9"/>
        <v>125432.7087064093</v>
      </c>
      <c r="I69" s="64"/>
      <c r="J69" s="64"/>
      <c r="K69" s="61"/>
    </row>
    <row r="70" spans="2:11" ht="12.75">
      <c r="B70" s="62">
        <f t="shared" si="3"/>
        <v>50</v>
      </c>
      <c r="C70" s="63">
        <f t="shared" si="4"/>
        <v>40756</v>
      </c>
      <c r="D70" s="64">
        <f t="shared" si="5"/>
        <v>125432.7087064093</v>
      </c>
      <c r="E70" s="64">
        <f t="shared" si="6"/>
        <v>734.7266218943367</v>
      </c>
      <c r="F70" s="64">
        <f t="shared" si="7"/>
        <v>322.36659202201616</v>
      </c>
      <c r="G70" s="64">
        <f t="shared" si="8"/>
        <v>412.3600298723206</v>
      </c>
      <c r="H70" s="64">
        <f t="shared" si="9"/>
        <v>125110.34211438734</v>
      </c>
      <c r="I70" s="64"/>
      <c r="J70" s="64"/>
      <c r="K70" s="61"/>
    </row>
    <row r="71" spans="2:11" ht="12.75">
      <c r="B71" s="62">
        <f t="shared" si="3"/>
        <v>51</v>
      </c>
      <c r="C71" s="63">
        <f t="shared" si="4"/>
        <v>40787</v>
      </c>
      <c r="D71" s="64">
        <f t="shared" si="5"/>
        <v>125110.34211438734</v>
      </c>
      <c r="E71" s="64">
        <f t="shared" si="6"/>
        <v>734.7266218943367</v>
      </c>
      <c r="F71" s="64">
        <f t="shared" si="7"/>
        <v>323.42637219328833</v>
      </c>
      <c r="G71" s="64">
        <f t="shared" si="8"/>
        <v>411.3002497010484</v>
      </c>
      <c r="H71" s="64">
        <f t="shared" si="9"/>
        <v>124786.91574219399</v>
      </c>
      <c r="I71" s="64"/>
      <c r="J71" s="64"/>
      <c r="K71" s="61"/>
    </row>
    <row r="72" spans="2:11" ht="12.75">
      <c r="B72" s="62">
        <f t="shared" si="3"/>
        <v>52</v>
      </c>
      <c r="C72" s="63">
        <f t="shared" si="4"/>
        <v>40817</v>
      </c>
      <c r="D72" s="64">
        <f t="shared" si="5"/>
        <v>124786.91574219399</v>
      </c>
      <c r="E72" s="64">
        <f t="shared" si="6"/>
        <v>734.7266218943367</v>
      </c>
      <c r="F72" s="64">
        <f t="shared" si="7"/>
        <v>324.489636391874</v>
      </c>
      <c r="G72" s="64">
        <f t="shared" si="8"/>
        <v>410.23698550246274</v>
      </c>
      <c r="H72" s="64">
        <f t="shared" si="9"/>
        <v>124462.42610580215</v>
      </c>
      <c r="I72" s="64"/>
      <c r="J72" s="64"/>
      <c r="K72" s="61"/>
    </row>
    <row r="73" spans="2:11" ht="12.75">
      <c r="B73" s="62">
        <f t="shared" si="3"/>
        <v>53</v>
      </c>
      <c r="C73" s="63">
        <f t="shared" si="4"/>
        <v>40848</v>
      </c>
      <c r="D73" s="64">
        <f t="shared" si="5"/>
        <v>124462.42610580215</v>
      </c>
      <c r="E73" s="64">
        <f t="shared" si="6"/>
        <v>734.7266218943367</v>
      </c>
      <c r="F73" s="64">
        <f t="shared" si="7"/>
        <v>325.55639607151215</v>
      </c>
      <c r="G73" s="64">
        <f t="shared" si="8"/>
        <v>409.1702258228246</v>
      </c>
      <c r="H73" s="64">
        <f t="shared" si="9"/>
        <v>124136.8697097306</v>
      </c>
      <c r="I73" s="64"/>
      <c r="J73" s="64"/>
      <c r="K73" s="61"/>
    </row>
    <row r="74" spans="2:11" ht="12.75">
      <c r="B74" s="62">
        <f t="shared" si="3"/>
        <v>54</v>
      </c>
      <c r="C74" s="63">
        <f t="shared" si="4"/>
        <v>40878</v>
      </c>
      <c r="D74" s="64">
        <f t="shared" si="5"/>
        <v>124136.8697097306</v>
      </c>
      <c r="E74" s="64">
        <f t="shared" si="6"/>
        <v>734.7266218943367</v>
      </c>
      <c r="F74" s="64">
        <f t="shared" si="7"/>
        <v>326.6266627235974</v>
      </c>
      <c r="G74" s="64">
        <f t="shared" si="8"/>
        <v>408.09995917073934</v>
      </c>
      <c r="H74" s="64">
        <f t="shared" si="9"/>
        <v>123810.24304700701</v>
      </c>
      <c r="I74" s="64"/>
      <c r="J74" s="64"/>
      <c r="K74" s="61"/>
    </row>
    <row r="75" spans="2:11" ht="12.75">
      <c r="B75" s="62">
        <f t="shared" si="3"/>
        <v>55</v>
      </c>
      <c r="C75" s="63">
        <f t="shared" si="4"/>
        <v>40909</v>
      </c>
      <c r="D75" s="64">
        <f t="shared" si="5"/>
        <v>123810.24304700701</v>
      </c>
      <c r="E75" s="64">
        <f t="shared" si="6"/>
        <v>734.7266218943367</v>
      </c>
      <c r="F75" s="64">
        <f t="shared" si="7"/>
        <v>327.7004478773012</v>
      </c>
      <c r="G75" s="64">
        <f t="shared" si="8"/>
        <v>407.02617401703554</v>
      </c>
      <c r="H75" s="64">
        <f t="shared" si="9"/>
        <v>123482.5425991297</v>
      </c>
      <c r="I75" s="64"/>
      <c r="J75" s="64"/>
      <c r="K75" s="55"/>
    </row>
    <row r="76" spans="2:11" ht="12.75">
      <c r="B76" s="62">
        <f t="shared" si="3"/>
        <v>56</v>
      </c>
      <c r="C76" s="63">
        <f t="shared" si="4"/>
        <v>40940</v>
      </c>
      <c r="D76" s="64">
        <f t="shared" si="5"/>
        <v>123482.5425991297</v>
      </c>
      <c r="E76" s="64">
        <f t="shared" si="6"/>
        <v>734.7266218943367</v>
      </c>
      <c r="F76" s="64">
        <f t="shared" si="7"/>
        <v>328.7777630996979</v>
      </c>
      <c r="G76" s="64">
        <f t="shared" si="8"/>
        <v>405.94885879463885</v>
      </c>
      <c r="H76" s="64">
        <f t="shared" si="9"/>
        <v>123153.76483603</v>
      </c>
      <c r="I76" s="64"/>
      <c r="J76" s="64"/>
      <c r="K76" s="55"/>
    </row>
    <row r="77" spans="2:11" ht="12.75">
      <c r="B77" s="62">
        <f t="shared" si="3"/>
        <v>57</v>
      </c>
      <c r="C77" s="63">
        <f t="shared" si="4"/>
        <v>40969</v>
      </c>
      <c r="D77" s="64">
        <f t="shared" si="5"/>
        <v>123153.76483603</v>
      </c>
      <c r="E77" s="64">
        <f t="shared" si="6"/>
        <v>734.7266218943367</v>
      </c>
      <c r="F77" s="64">
        <f t="shared" si="7"/>
        <v>329.85861999588815</v>
      </c>
      <c r="G77" s="64">
        <f t="shared" si="8"/>
        <v>404.8680018984486</v>
      </c>
      <c r="H77" s="64">
        <f t="shared" si="9"/>
        <v>122823.90621603411</v>
      </c>
      <c r="I77" s="64"/>
      <c r="J77" s="64"/>
      <c r="K77" s="55"/>
    </row>
    <row r="78" spans="2:11" ht="12.75">
      <c r="B78" s="62">
        <f t="shared" si="3"/>
        <v>58</v>
      </c>
      <c r="C78" s="63">
        <f t="shared" si="4"/>
        <v>41000</v>
      </c>
      <c r="D78" s="64">
        <f t="shared" si="5"/>
        <v>122823.90621603411</v>
      </c>
      <c r="E78" s="64">
        <f t="shared" si="6"/>
        <v>734.7266218943367</v>
      </c>
      <c r="F78" s="64">
        <f t="shared" si="7"/>
        <v>330.9430302091246</v>
      </c>
      <c r="G78" s="64">
        <f t="shared" si="8"/>
        <v>403.7835916852122</v>
      </c>
      <c r="H78" s="64">
        <f t="shared" si="9"/>
        <v>122492.96318582498</v>
      </c>
      <c r="I78" s="64"/>
      <c r="J78" s="64"/>
      <c r="K78" s="55"/>
    </row>
    <row r="79" spans="2:11" ht="12.75">
      <c r="B79" s="62">
        <f t="shared" si="3"/>
        <v>59</v>
      </c>
      <c r="C79" s="63">
        <f t="shared" si="4"/>
        <v>41030</v>
      </c>
      <c r="D79" s="64">
        <f t="shared" si="5"/>
        <v>122492.96318582498</v>
      </c>
      <c r="E79" s="64">
        <f t="shared" si="6"/>
        <v>734.7266218943367</v>
      </c>
      <c r="F79" s="64">
        <f t="shared" si="7"/>
        <v>332.0310054209371</v>
      </c>
      <c r="G79" s="64">
        <f t="shared" si="8"/>
        <v>402.69561647339964</v>
      </c>
      <c r="H79" s="64">
        <f t="shared" si="9"/>
        <v>122160.93218040402</v>
      </c>
      <c r="I79" s="64"/>
      <c r="J79" s="64"/>
      <c r="K79" s="55"/>
    </row>
    <row r="80" spans="2:11" ht="12.75">
      <c r="B80" s="65">
        <f t="shared" si="3"/>
        <v>60</v>
      </c>
      <c r="C80" s="66">
        <f t="shared" si="4"/>
        <v>41061</v>
      </c>
      <c r="D80" s="67">
        <f t="shared" si="5"/>
        <v>122160.93218040402</v>
      </c>
      <c r="E80" s="67">
        <f t="shared" si="6"/>
        <v>734.7266218943367</v>
      </c>
      <c r="F80" s="67">
        <f t="shared" si="7"/>
        <v>333.12255735125854</v>
      </c>
      <c r="G80" s="67">
        <f t="shared" si="8"/>
        <v>401.6040645430782</v>
      </c>
      <c r="H80" s="67">
        <f t="shared" si="9"/>
        <v>121827.80962305274</v>
      </c>
      <c r="I80" s="67">
        <f>SUM(F69:F80)</f>
        <v>3926.209367818343</v>
      </c>
      <c r="J80" s="67">
        <f>SUM(G69:G80)</f>
        <v>4890.510094913699</v>
      </c>
      <c r="K80" s="68"/>
    </row>
    <row r="81" spans="2:11" ht="12.75">
      <c r="B81" s="62">
        <f t="shared" si="3"/>
        <v>61</v>
      </c>
      <c r="C81" s="63">
        <f t="shared" si="4"/>
        <v>41091</v>
      </c>
      <c r="D81" s="64">
        <f t="shared" si="5"/>
        <v>121827.80962305274</v>
      </c>
      <c r="E81" s="64">
        <f t="shared" si="6"/>
        <v>734.7266218943367</v>
      </c>
      <c r="F81" s="64">
        <f t="shared" si="7"/>
        <v>334.21769775855086</v>
      </c>
      <c r="G81" s="64">
        <f t="shared" si="8"/>
        <v>400.5089241357859</v>
      </c>
      <c r="H81" s="64">
        <f t="shared" si="9"/>
        <v>121493.59192529421</v>
      </c>
      <c r="I81" s="64"/>
      <c r="J81" s="64"/>
      <c r="K81" s="61"/>
    </row>
    <row r="82" spans="2:11" ht="12.75">
      <c r="B82" s="62">
        <f t="shared" si="3"/>
        <v>62</v>
      </c>
      <c r="C82" s="63">
        <f t="shared" si="4"/>
        <v>41122</v>
      </c>
      <c r="D82" s="64">
        <f t="shared" si="5"/>
        <v>121493.59192529421</v>
      </c>
      <c r="E82" s="64">
        <f t="shared" si="6"/>
        <v>734.7266218943367</v>
      </c>
      <c r="F82" s="64">
        <f t="shared" si="7"/>
        <v>335.316438439932</v>
      </c>
      <c r="G82" s="64">
        <f t="shared" si="8"/>
        <v>399.4101834544047</v>
      </c>
      <c r="H82" s="64">
        <f t="shared" si="9"/>
        <v>121158.27548685425</v>
      </c>
      <c r="I82" s="64"/>
      <c r="J82" s="64"/>
      <c r="K82" s="61"/>
    </row>
    <row r="83" spans="2:11" ht="12.75">
      <c r="B83" s="62">
        <f t="shared" si="3"/>
        <v>63</v>
      </c>
      <c r="C83" s="63">
        <f t="shared" si="4"/>
        <v>41153</v>
      </c>
      <c r="D83" s="64">
        <f t="shared" si="5"/>
        <v>121158.27548685425</v>
      </c>
      <c r="E83" s="64">
        <f t="shared" si="6"/>
        <v>734.7266218943367</v>
      </c>
      <c r="F83" s="64">
        <f t="shared" si="7"/>
        <v>336.4187912313034</v>
      </c>
      <c r="G83" s="64">
        <f t="shared" si="8"/>
        <v>398.30783066303337</v>
      </c>
      <c r="H83" s="64">
        <f t="shared" si="9"/>
        <v>120821.8566956229</v>
      </c>
      <c r="I83" s="64"/>
      <c r="J83" s="64"/>
      <c r="K83" s="61"/>
    </row>
    <row r="84" spans="2:11" ht="12.75">
      <c r="B84" s="62">
        <f t="shared" si="3"/>
        <v>64</v>
      </c>
      <c r="C84" s="63">
        <f t="shared" si="4"/>
        <v>41183</v>
      </c>
      <c r="D84" s="64">
        <f t="shared" si="5"/>
        <v>120821.8566956229</v>
      </c>
      <c r="E84" s="64">
        <f t="shared" si="6"/>
        <v>734.7266218943367</v>
      </c>
      <c r="F84" s="64">
        <f t="shared" si="7"/>
        <v>337.52476800747644</v>
      </c>
      <c r="G84" s="64">
        <f t="shared" si="8"/>
        <v>397.2018538868603</v>
      </c>
      <c r="H84" s="64">
        <f t="shared" si="9"/>
        <v>120484.33192761547</v>
      </c>
      <c r="I84" s="64"/>
      <c r="J84" s="64"/>
      <c r="K84" s="61"/>
    </row>
    <row r="85" spans="2:11" ht="12.75">
      <c r="B85" s="62">
        <f aca="true" t="shared" si="10" ref="B85:B148">IF(Loan_Not_Paid*Values_Entered,Payment_Number,"")</f>
        <v>65</v>
      </c>
      <c r="C85" s="63">
        <f aca="true" t="shared" si="11" ref="C85:C148">IF(Loan_Not_Paid*Values_Entered,Payment_Date,"")</f>
        <v>41214</v>
      </c>
      <c r="D85" s="64">
        <f aca="true" t="shared" si="12" ref="D85:D148">IF(Loan_Not_Paid*Values_Entered,Beginning_Balance,"")</f>
        <v>120484.33192761547</v>
      </c>
      <c r="E85" s="64">
        <f aca="true" t="shared" si="13" ref="E85:E148">IF(Loan_Not_Paid*Values_Entered,Monthly_Payment,"")</f>
        <v>734.7266218943367</v>
      </c>
      <c r="F85" s="64">
        <f aca="true" t="shared" si="14" ref="F85:F148">IF(Loan_Not_Paid*Values_Entered,Principal,"")</f>
        <v>338.6343806823009</v>
      </c>
      <c r="G85" s="64">
        <f aca="true" t="shared" si="15" ref="G85:G148">IF(Loan_Not_Paid*Values_Entered,Interest,"")</f>
        <v>396.09224121203584</v>
      </c>
      <c r="H85" s="64">
        <f aca="true" t="shared" si="16" ref="H85:H148">IF(Loan_Not_Paid*Values_Entered,Ending_Balance,"")</f>
        <v>120145.69754693314</v>
      </c>
      <c r="I85" s="64"/>
      <c r="J85" s="64"/>
      <c r="K85" s="61"/>
    </row>
    <row r="86" spans="2:11" ht="12.75">
      <c r="B86" s="62">
        <f t="shared" si="10"/>
        <v>66</v>
      </c>
      <c r="C86" s="63">
        <f t="shared" si="11"/>
        <v>41244</v>
      </c>
      <c r="D86" s="64">
        <f t="shared" si="12"/>
        <v>120145.69754693314</v>
      </c>
      <c r="E86" s="64">
        <f t="shared" si="13"/>
        <v>734.7266218943367</v>
      </c>
      <c r="F86" s="64">
        <f t="shared" si="14"/>
        <v>339.74764120879405</v>
      </c>
      <c r="G86" s="64">
        <f t="shared" si="15"/>
        <v>394.9789806855427</v>
      </c>
      <c r="H86" s="64">
        <f t="shared" si="16"/>
        <v>119805.94990572437</v>
      </c>
      <c r="I86" s="64"/>
      <c r="J86" s="64"/>
      <c r="K86" s="61"/>
    </row>
    <row r="87" spans="2:11" ht="12.75">
      <c r="B87" s="62">
        <f t="shared" si="10"/>
        <v>67</v>
      </c>
      <c r="C87" s="63">
        <f t="shared" si="11"/>
        <v>41275</v>
      </c>
      <c r="D87" s="64">
        <f t="shared" si="12"/>
        <v>119805.94990572437</v>
      </c>
      <c r="E87" s="64">
        <f t="shared" si="13"/>
        <v>734.7266218943367</v>
      </c>
      <c r="F87" s="64">
        <f t="shared" si="14"/>
        <v>340.8645615792679</v>
      </c>
      <c r="G87" s="64">
        <f t="shared" si="15"/>
        <v>393.86206031506885</v>
      </c>
      <c r="H87" s="64">
        <f t="shared" si="16"/>
        <v>119465.08534414505</v>
      </c>
      <c r="I87" s="64"/>
      <c r="J87" s="64"/>
      <c r="K87" s="55"/>
    </row>
    <row r="88" spans="2:11" ht="12.75">
      <c r="B88" s="62">
        <f t="shared" si="10"/>
        <v>68</v>
      </c>
      <c r="C88" s="63">
        <f t="shared" si="11"/>
        <v>41306</v>
      </c>
      <c r="D88" s="64">
        <f t="shared" si="12"/>
        <v>119465.08534414505</v>
      </c>
      <c r="E88" s="64">
        <f t="shared" si="13"/>
        <v>734.7266218943367</v>
      </c>
      <c r="F88" s="64">
        <f t="shared" si="14"/>
        <v>341.9851538254599</v>
      </c>
      <c r="G88" s="64">
        <f t="shared" si="15"/>
        <v>392.7414680688768</v>
      </c>
      <c r="H88" s="64">
        <f t="shared" si="16"/>
        <v>119123.10019031959</v>
      </c>
      <c r="I88" s="64"/>
      <c r="J88" s="64"/>
      <c r="K88" s="55"/>
    </row>
    <row r="89" spans="2:11" ht="12.75">
      <c r="B89" s="62">
        <f t="shared" si="10"/>
        <v>69</v>
      </c>
      <c r="C89" s="63">
        <f t="shared" si="11"/>
        <v>41334</v>
      </c>
      <c r="D89" s="64">
        <f t="shared" si="12"/>
        <v>119123.10019031959</v>
      </c>
      <c r="E89" s="64">
        <f t="shared" si="13"/>
        <v>734.7266218943367</v>
      </c>
      <c r="F89" s="64">
        <f t="shared" si="14"/>
        <v>343.1094300186611</v>
      </c>
      <c r="G89" s="64">
        <f t="shared" si="15"/>
        <v>391.61719187567564</v>
      </c>
      <c r="H89" s="64">
        <f t="shared" si="16"/>
        <v>118779.99076030092</v>
      </c>
      <c r="I89" s="64"/>
      <c r="J89" s="64"/>
      <c r="K89" s="55"/>
    </row>
    <row r="90" spans="2:11" ht="12.75">
      <c r="B90" s="62">
        <f t="shared" si="10"/>
        <v>70</v>
      </c>
      <c r="C90" s="63">
        <f t="shared" si="11"/>
        <v>41365</v>
      </c>
      <c r="D90" s="64">
        <f t="shared" si="12"/>
        <v>118779.99076030092</v>
      </c>
      <c r="E90" s="64">
        <f t="shared" si="13"/>
        <v>734.7266218943367</v>
      </c>
      <c r="F90" s="64">
        <f t="shared" si="14"/>
        <v>344.23740226984745</v>
      </c>
      <c r="G90" s="64">
        <f t="shared" si="15"/>
        <v>390.4892196244893</v>
      </c>
      <c r="H90" s="64">
        <f t="shared" si="16"/>
        <v>118435.75335803107</v>
      </c>
      <c r="I90" s="64"/>
      <c r="J90" s="64"/>
      <c r="K90" s="55"/>
    </row>
    <row r="91" spans="2:11" ht="12.75">
      <c r="B91" s="62">
        <f t="shared" si="10"/>
        <v>71</v>
      </c>
      <c r="C91" s="63">
        <f t="shared" si="11"/>
        <v>41395</v>
      </c>
      <c r="D91" s="64">
        <f t="shared" si="12"/>
        <v>118435.75335803107</v>
      </c>
      <c r="E91" s="64">
        <f t="shared" si="13"/>
        <v>734.7266218943367</v>
      </c>
      <c r="F91" s="64">
        <f t="shared" si="14"/>
        <v>345.3690827298096</v>
      </c>
      <c r="G91" s="64">
        <f t="shared" si="15"/>
        <v>389.35753916452717</v>
      </c>
      <c r="H91" s="64">
        <f t="shared" si="16"/>
        <v>118090.38427530124</v>
      </c>
      <c r="I91" s="64"/>
      <c r="J91" s="64"/>
      <c r="K91" s="55"/>
    </row>
    <row r="92" spans="2:11" ht="12.75">
      <c r="B92" s="65">
        <f t="shared" si="10"/>
        <v>72</v>
      </c>
      <c r="C92" s="66">
        <f t="shared" si="11"/>
        <v>41426</v>
      </c>
      <c r="D92" s="67">
        <f t="shared" si="12"/>
        <v>118090.38427530124</v>
      </c>
      <c r="E92" s="67">
        <f t="shared" si="13"/>
        <v>734.7266218943367</v>
      </c>
      <c r="F92" s="67">
        <f t="shared" si="14"/>
        <v>346.5044835892839</v>
      </c>
      <c r="G92" s="67">
        <f t="shared" si="15"/>
        <v>388.22213830505285</v>
      </c>
      <c r="H92" s="67">
        <f t="shared" si="16"/>
        <v>117743.87979171197</v>
      </c>
      <c r="I92" s="67">
        <f>SUM(F81:F92)</f>
        <v>4083.929831340687</v>
      </c>
      <c r="J92" s="67">
        <f>SUM(G81:G92)</f>
        <v>4732.789631391353</v>
      </c>
      <c r="K92" s="68"/>
    </row>
    <row r="93" spans="2:11" ht="12.75">
      <c r="B93" s="62">
        <f t="shared" si="10"/>
        <v>73</v>
      </c>
      <c r="C93" s="63">
        <f t="shared" si="11"/>
        <v>41456</v>
      </c>
      <c r="D93" s="64">
        <f t="shared" si="12"/>
        <v>117743.87979171197</v>
      </c>
      <c r="E93" s="64">
        <f t="shared" si="13"/>
        <v>734.7266218943367</v>
      </c>
      <c r="F93" s="64">
        <f t="shared" si="14"/>
        <v>347.64361707908364</v>
      </c>
      <c r="G93" s="64">
        <f t="shared" si="15"/>
        <v>387.0830048152531</v>
      </c>
      <c r="H93" s="64">
        <f t="shared" si="16"/>
        <v>117396.23617463285</v>
      </c>
      <c r="I93" s="64"/>
      <c r="J93" s="64"/>
      <c r="K93" s="61"/>
    </row>
    <row r="94" spans="2:11" ht="12.75">
      <c r="B94" s="62">
        <f t="shared" si="10"/>
        <v>74</v>
      </c>
      <c r="C94" s="63">
        <f t="shared" si="11"/>
        <v>41487</v>
      </c>
      <c r="D94" s="64">
        <f t="shared" si="12"/>
        <v>117396.23617463285</v>
      </c>
      <c r="E94" s="64">
        <f t="shared" si="13"/>
        <v>734.7266218943367</v>
      </c>
      <c r="F94" s="64">
        <f t="shared" si="14"/>
        <v>348.7864954702312</v>
      </c>
      <c r="G94" s="64">
        <f t="shared" si="15"/>
        <v>385.94012642410553</v>
      </c>
      <c r="H94" s="64">
        <f t="shared" si="16"/>
        <v>117047.44967916263</v>
      </c>
      <c r="I94" s="64"/>
      <c r="J94" s="64"/>
      <c r="K94" s="61"/>
    </row>
    <row r="95" spans="2:11" ht="12.75">
      <c r="B95" s="62">
        <f t="shared" si="10"/>
        <v>75</v>
      </c>
      <c r="C95" s="63">
        <f t="shared" si="11"/>
        <v>41518</v>
      </c>
      <c r="D95" s="64">
        <f t="shared" si="12"/>
        <v>117047.44967916263</v>
      </c>
      <c r="E95" s="64">
        <f t="shared" si="13"/>
        <v>734.7266218943367</v>
      </c>
      <c r="F95" s="64">
        <f t="shared" si="14"/>
        <v>349.9331310740896</v>
      </c>
      <c r="G95" s="64">
        <f t="shared" si="15"/>
        <v>384.79349082024714</v>
      </c>
      <c r="H95" s="64">
        <f t="shared" si="16"/>
        <v>116697.51654808852</v>
      </c>
      <c r="I95" s="64"/>
      <c r="J95" s="64"/>
      <c r="K95" s="61"/>
    </row>
    <row r="96" spans="2:11" ht="12.75">
      <c r="B96" s="62">
        <f t="shared" si="10"/>
        <v>76</v>
      </c>
      <c r="C96" s="63">
        <f t="shared" si="11"/>
        <v>41548</v>
      </c>
      <c r="D96" s="64">
        <f t="shared" si="12"/>
        <v>116697.51654808852</v>
      </c>
      <c r="E96" s="64">
        <f t="shared" si="13"/>
        <v>734.7266218943367</v>
      </c>
      <c r="F96" s="64">
        <f t="shared" si="14"/>
        <v>351.0835362424957</v>
      </c>
      <c r="G96" s="64">
        <f t="shared" si="15"/>
        <v>383.64308565184103</v>
      </c>
      <c r="H96" s="64">
        <f t="shared" si="16"/>
        <v>116346.43301184603</v>
      </c>
      <c r="I96" s="64"/>
      <c r="J96" s="64"/>
      <c r="K96" s="61"/>
    </row>
    <row r="97" spans="2:11" ht="12.75">
      <c r="B97" s="62">
        <f t="shared" si="10"/>
        <v>77</v>
      </c>
      <c r="C97" s="63">
        <f t="shared" si="11"/>
        <v>41579</v>
      </c>
      <c r="D97" s="64">
        <f t="shared" si="12"/>
        <v>116346.43301184603</v>
      </c>
      <c r="E97" s="64">
        <f t="shared" si="13"/>
        <v>734.7266218943367</v>
      </c>
      <c r="F97" s="64">
        <f t="shared" si="14"/>
        <v>352.2377233678929</v>
      </c>
      <c r="G97" s="64">
        <f t="shared" si="15"/>
        <v>382.48889852644385</v>
      </c>
      <c r="H97" s="64">
        <f t="shared" si="16"/>
        <v>115994.19528847813</v>
      </c>
      <c r="I97" s="64"/>
      <c r="J97" s="64"/>
      <c r="K97" s="61"/>
    </row>
    <row r="98" spans="2:11" ht="12.75">
      <c r="B98" s="62">
        <f t="shared" si="10"/>
        <v>78</v>
      </c>
      <c r="C98" s="63">
        <f t="shared" si="11"/>
        <v>41609</v>
      </c>
      <c r="D98" s="64">
        <f t="shared" si="12"/>
        <v>115994.19528847813</v>
      </c>
      <c r="E98" s="64">
        <f t="shared" si="13"/>
        <v>734.7266218943367</v>
      </c>
      <c r="F98" s="64">
        <f t="shared" si="14"/>
        <v>353.3957048834649</v>
      </c>
      <c r="G98" s="64">
        <f t="shared" si="15"/>
        <v>381.3309170108719</v>
      </c>
      <c r="H98" s="64">
        <f t="shared" si="16"/>
        <v>115640.79958359466</v>
      </c>
      <c r="I98" s="64"/>
      <c r="J98" s="64"/>
      <c r="K98" s="61"/>
    </row>
    <row r="99" spans="2:11" ht="12.75">
      <c r="B99" s="62">
        <f t="shared" si="10"/>
        <v>79</v>
      </c>
      <c r="C99" s="63">
        <f t="shared" si="11"/>
        <v>41640</v>
      </c>
      <c r="D99" s="64">
        <f t="shared" si="12"/>
        <v>115640.79958359466</v>
      </c>
      <c r="E99" s="64">
        <f t="shared" si="13"/>
        <v>734.7266218943367</v>
      </c>
      <c r="F99" s="64">
        <f t="shared" si="14"/>
        <v>354.5574932632693</v>
      </c>
      <c r="G99" s="64">
        <f t="shared" si="15"/>
        <v>380.16912863106745</v>
      </c>
      <c r="H99" s="64">
        <f t="shared" si="16"/>
        <v>115286.24209033135</v>
      </c>
      <c r="I99" s="64"/>
      <c r="J99" s="64"/>
      <c r="K99" s="55"/>
    </row>
    <row r="100" spans="2:11" ht="12.75">
      <c r="B100" s="62">
        <f t="shared" si="10"/>
        <v>80</v>
      </c>
      <c r="C100" s="63">
        <f t="shared" si="11"/>
        <v>41671</v>
      </c>
      <c r="D100" s="64">
        <f t="shared" si="12"/>
        <v>115286.24209033135</v>
      </c>
      <c r="E100" s="64">
        <f t="shared" si="13"/>
        <v>734.7266218943367</v>
      </c>
      <c r="F100" s="64">
        <f t="shared" si="14"/>
        <v>355.7231010223724</v>
      </c>
      <c r="G100" s="64">
        <f t="shared" si="15"/>
        <v>379.0035208719643</v>
      </c>
      <c r="H100" s="64">
        <f t="shared" si="16"/>
        <v>114930.518989309</v>
      </c>
      <c r="I100" s="64"/>
      <c r="J100" s="64"/>
      <c r="K100" s="55"/>
    </row>
    <row r="101" spans="2:11" ht="12.75">
      <c r="B101" s="62">
        <f t="shared" si="10"/>
        <v>81</v>
      </c>
      <c r="C101" s="63">
        <f t="shared" si="11"/>
        <v>41699</v>
      </c>
      <c r="D101" s="64">
        <f t="shared" si="12"/>
        <v>114930.518989309</v>
      </c>
      <c r="E101" s="64">
        <f t="shared" si="13"/>
        <v>734.7266218943367</v>
      </c>
      <c r="F101" s="64">
        <f t="shared" si="14"/>
        <v>356.8925407169834</v>
      </c>
      <c r="G101" s="64">
        <f t="shared" si="15"/>
        <v>377.83408117735337</v>
      </c>
      <c r="H101" s="64">
        <f t="shared" si="16"/>
        <v>114573.626448592</v>
      </c>
      <c r="I101" s="64"/>
      <c r="J101" s="64"/>
      <c r="K101" s="55"/>
    </row>
    <row r="102" spans="2:11" ht="12.75">
      <c r="B102" s="62">
        <f t="shared" si="10"/>
        <v>82</v>
      </c>
      <c r="C102" s="63">
        <f t="shared" si="11"/>
        <v>41730</v>
      </c>
      <c r="D102" s="64">
        <f t="shared" si="12"/>
        <v>114573.626448592</v>
      </c>
      <c r="E102" s="64">
        <f t="shared" si="13"/>
        <v>734.7266218943367</v>
      </c>
      <c r="F102" s="64">
        <f t="shared" si="14"/>
        <v>358.06582494459053</v>
      </c>
      <c r="G102" s="64">
        <f t="shared" si="15"/>
        <v>376.6607969497462</v>
      </c>
      <c r="H102" s="64">
        <f t="shared" si="16"/>
        <v>114215.56062364744</v>
      </c>
      <c r="I102" s="64"/>
      <c r="J102" s="64"/>
      <c r="K102" s="55"/>
    </row>
    <row r="103" spans="2:11" ht="12.75">
      <c r="B103" s="62">
        <f t="shared" si="10"/>
        <v>83</v>
      </c>
      <c r="C103" s="63">
        <f t="shared" si="11"/>
        <v>41760</v>
      </c>
      <c r="D103" s="64">
        <f t="shared" si="12"/>
        <v>114215.56062364744</v>
      </c>
      <c r="E103" s="64">
        <f t="shared" si="13"/>
        <v>734.7266218943367</v>
      </c>
      <c r="F103" s="64">
        <f t="shared" si="14"/>
        <v>359.24296634409575</v>
      </c>
      <c r="G103" s="64">
        <f t="shared" si="15"/>
        <v>375.483655550241</v>
      </c>
      <c r="H103" s="64">
        <f t="shared" si="16"/>
        <v>113856.31765730328</v>
      </c>
      <c r="I103" s="64"/>
      <c r="J103" s="64"/>
      <c r="K103" s="55"/>
    </row>
    <row r="104" spans="2:11" ht="12.75">
      <c r="B104" s="65">
        <f t="shared" si="10"/>
        <v>84</v>
      </c>
      <c r="C104" s="66">
        <f t="shared" si="11"/>
        <v>41791</v>
      </c>
      <c r="D104" s="67">
        <f t="shared" si="12"/>
        <v>113856.31765730328</v>
      </c>
      <c r="E104" s="67">
        <f t="shared" si="13"/>
        <v>734.7266218943367</v>
      </c>
      <c r="F104" s="67">
        <f t="shared" si="14"/>
        <v>360.4239775959522</v>
      </c>
      <c r="G104" s="67">
        <f t="shared" si="15"/>
        <v>374.30264429838456</v>
      </c>
      <c r="H104" s="67">
        <f t="shared" si="16"/>
        <v>113495.89367970734</v>
      </c>
      <c r="I104" s="67">
        <f>SUM(F93:F104)</f>
        <v>4247.986112004521</v>
      </c>
      <c r="J104" s="67">
        <f>SUM(G93:G104)</f>
        <v>4568.733350727519</v>
      </c>
      <c r="K104" s="68"/>
    </row>
    <row r="105" spans="2:11" ht="12.75">
      <c r="B105" s="62">
        <f t="shared" si="10"/>
        <v>85</v>
      </c>
      <c r="C105" s="63">
        <f t="shared" si="11"/>
        <v>41821</v>
      </c>
      <c r="D105" s="64">
        <f t="shared" si="12"/>
        <v>113495.89367970734</v>
      </c>
      <c r="E105" s="64">
        <f t="shared" si="13"/>
        <v>734.7266218943367</v>
      </c>
      <c r="F105" s="64">
        <f t="shared" si="14"/>
        <v>361.6088714222989</v>
      </c>
      <c r="G105" s="64">
        <f t="shared" si="15"/>
        <v>373.11775047203787</v>
      </c>
      <c r="H105" s="64">
        <f t="shared" si="16"/>
        <v>113134.28480828503</v>
      </c>
      <c r="I105" s="64"/>
      <c r="J105" s="64"/>
      <c r="K105" s="61"/>
    </row>
    <row r="106" spans="2:11" ht="12.75">
      <c r="B106" s="62">
        <f t="shared" si="10"/>
        <v>86</v>
      </c>
      <c r="C106" s="63">
        <f t="shared" si="11"/>
        <v>41852</v>
      </c>
      <c r="D106" s="64">
        <f t="shared" si="12"/>
        <v>113134.28480828503</v>
      </c>
      <c r="E106" s="64">
        <f t="shared" si="13"/>
        <v>734.7266218943367</v>
      </c>
      <c r="F106" s="64">
        <f t="shared" si="14"/>
        <v>362.7976605870997</v>
      </c>
      <c r="G106" s="64">
        <f t="shared" si="15"/>
        <v>371.92896130723705</v>
      </c>
      <c r="H106" s="64">
        <f t="shared" si="16"/>
        <v>112771.48714769792</v>
      </c>
      <c r="I106" s="64"/>
      <c r="J106" s="64"/>
      <c r="K106" s="61"/>
    </row>
    <row r="107" spans="2:11" ht="12.75">
      <c r="B107" s="62">
        <f t="shared" si="10"/>
        <v>87</v>
      </c>
      <c r="C107" s="63">
        <f t="shared" si="11"/>
        <v>41883</v>
      </c>
      <c r="D107" s="64">
        <f t="shared" si="12"/>
        <v>112771.48714769792</v>
      </c>
      <c r="E107" s="64">
        <f t="shared" si="13"/>
        <v>734.7266218943367</v>
      </c>
      <c r="F107" s="64">
        <f t="shared" si="14"/>
        <v>363.9903578962798</v>
      </c>
      <c r="G107" s="64">
        <f t="shared" si="15"/>
        <v>370.7362639980569</v>
      </c>
      <c r="H107" s="64">
        <f t="shared" si="16"/>
        <v>112407.49678980163</v>
      </c>
      <c r="I107" s="64"/>
      <c r="J107" s="64"/>
      <c r="K107" s="61"/>
    </row>
    <row r="108" spans="2:11" ht="12.75">
      <c r="B108" s="62">
        <f t="shared" si="10"/>
        <v>88</v>
      </c>
      <c r="C108" s="63">
        <f t="shared" si="11"/>
        <v>41913</v>
      </c>
      <c r="D108" s="64">
        <f t="shared" si="12"/>
        <v>112407.49678980163</v>
      </c>
      <c r="E108" s="64">
        <f t="shared" si="13"/>
        <v>734.7266218943367</v>
      </c>
      <c r="F108" s="64">
        <f t="shared" si="14"/>
        <v>365.1869761978639</v>
      </c>
      <c r="G108" s="64">
        <f t="shared" si="15"/>
        <v>369.53964569647286</v>
      </c>
      <c r="H108" s="64">
        <f t="shared" si="16"/>
        <v>112042.30981360377</v>
      </c>
      <c r="I108" s="64"/>
      <c r="J108" s="64"/>
      <c r="K108" s="61"/>
    </row>
    <row r="109" spans="2:11" ht="12.75">
      <c r="B109" s="62">
        <f t="shared" si="10"/>
        <v>89</v>
      </c>
      <c r="C109" s="63">
        <f t="shared" si="11"/>
        <v>41944</v>
      </c>
      <c r="D109" s="64">
        <f t="shared" si="12"/>
        <v>112042.30981360377</v>
      </c>
      <c r="E109" s="64">
        <f t="shared" si="13"/>
        <v>734.7266218943367</v>
      </c>
      <c r="F109" s="64">
        <f t="shared" si="14"/>
        <v>366.38752838211434</v>
      </c>
      <c r="G109" s="64">
        <f t="shared" si="15"/>
        <v>368.3390935122224</v>
      </c>
      <c r="H109" s="64">
        <f t="shared" si="16"/>
        <v>111675.92228522163</v>
      </c>
      <c r="I109" s="64"/>
      <c r="J109" s="64"/>
      <c r="K109" s="61"/>
    </row>
    <row r="110" spans="2:11" ht="12.75">
      <c r="B110" s="62">
        <f t="shared" si="10"/>
        <v>90</v>
      </c>
      <c r="C110" s="63">
        <f t="shared" si="11"/>
        <v>41974</v>
      </c>
      <c r="D110" s="64">
        <f t="shared" si="12"/>
        <v>111675.92228522163</v>
      </c>
      <c r="E110" s="64">
        <f t="shared" si="13"/>
        <v>734.7266218943367</v>
      </c>
      <c r="F110" s="64">
        <f t="shared" si="14"/>
        <v>367.5920273816706</v>
      </c>
      <c r="G110" s="64">
        <f t="shared" si="15"/>
        <v>367.1345945126661</v>
      </c>
      <c r="H110" s="64">
        <f t="shared" si="16"/>
        <v>111308.33025783997</v>
      </c>
      <c r="I110" s="64"/>
      <c r="J110" s="64"/>
      <c r="K110" s="61"/>
    </row>
    <row r="111" spans="2:11" ht="12.75">
      <c r="B111" s="62">
        <f t="shared" si="10"/>
        <v>91</v>
      </c>
      <c r="C111" s="63">
        <f t="shared" si="11"/>
        <v>42005</v>
      </c>
      <c r="D111" s="64">
        <f t="shared" si="12"/>
        <v>111308.33025783997</v>
      </c>
      <c r="E111" s="64">
        <f t="shared" si="13"/>
        <v>734.7266218943367</v>
      </c>
      <c r="F111" s="64">
        <f t="shared" si="14"/>
        <v>368.80048617168785</v>
      </c>
      <c r="G111" s="64">
        <f t="shared" si="15"/>
        <v>365.9261357226489</v>
      </c>
      <c r="H111" s="64">
        <f t="shared" si="16"/>
        <v>110939.52977166825</v>
      </c>
      <c r="I111" s="64"/>
      <c r="J111" s="64"/>
      <c r="K111" s="55"/>
    </row>
    <row r="112" spans="2:11" ht="12.75">
      <c r="B112" s="62">
        <f t="shared" si="10"/>
        <v>92</v>
      </c>
      <c r="C112" s="63">
        <f t="shared" si="11"/>
        <v>42036</v>
      </c>
      <c r="D112" s="64">
        <f t="shared" si="12"/>
        <v>110939.52977166825</v>
      </c>
      <c r="E112" s="64">
        <f t="shared" si="13"/>
        <v>734.7266218943367</v>
      </c>
      <c r="F112" s="64">
        <f t="shared" si="14"/>
        <v>370.0129177699774</v>
      </c>
      <c r="G112" s="64">
        <f t="shared" si="15"/>
        <v>364.71370412435937</v>
      </c>
      <c r="H112" s="64">
        <f t="shared" si="16"/>
        <v>110569.51685389827</v>
      </c>
      <c r="I112" s="64"/>
      <c r="J112" s="64"/>
      <c r="K112" s="55"/>
    </row>
    <row r="113" spans="2:11" ht="12.75">
      <c r="B113" s="62">
        <f t="shared" si="10"/>
        <v>93</v>
      </c>
      <c r="C113" s="63">
        <f t="shared" si="11"/>
        <v>42064</v>
      </c>
      <c r="D113" s="64">
        <f t="shared" si="12"/>
        <v>110569.51685389827</v>
      </c>
      <c r="E113" s="64">
        <f t="shared" si="13"/>
        <v>734.7266218943367</v>
      </c>
      <c r="F113" s="64">
        <f t="shared" si="14"/>
        <v>371.2293352371462</v>
      </c>
      <c r="G113" s="64">
        <f t="shared" si="15"/>
        <v>363.49728665719056</v>
      </c>
      <c r="H113" s="64">
        <f t="shared" si="16"/>
        <v>110198.28751866115</v>
      </c>
      <c r="I113" s="64"/>
      <c r="J113" s="64"/>
      <c r="K113" s="55"/>
    </row>
    <row r="114" spans="2:11" ht="12.75">
      <c r="B114" s="62">
        <f t="shared" si="10"/>
        <v>94</v>
      </c>
      <c r="C114" s="63">
        <f t="shared" si="11"/>
        <v>42095</v>
      </c>
      <c r="D114" s="64">
        <f t="shared" si="12"/>
        <v>110198.28751866115</v>
      </c>
      <c r="E114" s="64">
        <f t="shared" si="13"/>
        <v>734.7266218943367</v>
      </c>
      <c r="F114" s="64">
        <f t="shared" si="14"/>
        <v>372.44975167673823</v>
      </c>
      <c r="G114" s="64">
        <f t="shared" si="15"/>
        <v>362.2768702175985</v>
      </c>
      <c r="H114" s="64">
        <f t="shared" si="16"/>
        <v>109825.83776698436</v>
      </c>
      <c r="I114" s="64"/>
      <c r="J114" s="64"/>
      <c r="K114" s="55"/>
    </row>
    <row r="115" spans="2:11" ht="12.75">
      <c r="B115" s="62">
        <f t="shared" si="10"/>
        <v>95</v>
      </c>
      <c r="C115" s="63">
        <f t="shared" si="11"/>
        <v>42125</v>
      </c>
      <c r="D115" s="64">
        <f t="shared" si="12"/>
        <v>109825.83776698436</v>
      </c>
      <c r="E115" s="64">
        <f t="shared" si="13"/>
        <v>734.7266218943367</v>
      </c>
      <c r="F115" s="64">
        <f t="shared" si="14"/>
        <v>373.6741802353757</v>
      </c>
      <c r="G115" s="64">
        <f t="shared" si="15"/>
        <v>361.0524416589611</v>
      </c>
      <c r="H115" s="64">
        <f t="shared" si="16"/>
        <v>109452.16358674897</v>
      </c>
      <c r="I115" s="64"/>
      <c r="J115" s="64"/>
      <c r="K115" s="55"/>
    </row>
    <row r="116" spans="2:11" ht="12.75">
      <c r="B116" s="65">
        <f t="shared" si="10"/>
        <v>96</v>
      </c>
      <c r="C116" s="66">
        <f t="shared" si="11"/>
        <v>42156</v>
      </c>
      <c r="D116" s="67">
        <f t="shared" si="12"/>
        <v>109452.16358674897</v>
      </c>
      <c r="E116" s="67">
        <f t="shared" si="13"/>
        <v>734.7266218943367</v>
      </c>
      <c r="F116" s="67">
        <f t="shared" si="14"/>
        <v>374.9026341028995</v>
      </c>
      <c r="G116" s="67">
        <f t="shared" si="15"/>
        <v>359.8239877914372</v>
      </c>
      <c r="H116" s="67">
        <f t="shared" si="16"/>
        <v>109077.26095264607</v>
      </c>
      <c r="I116" s="67">
        <f>SUM(F105:F116)</f>
        <v>4418.632727061152</v>
      </c>
      <c r="J116" s="67">
        <f>SUM(G105:G116)</f>
        <v>4398.0867356708895</v>
      </c>
      <c r="K116" s="68"/>
    </row>
    <row r="117" spans="2:11" ht="12.75">
      <c r="B117" s="62">
        <f t="shared" si="10"/>
        <v>97</v>
      </c>
      <c r="C117" s="63">
        <f t="shared" si="11"/>
        <v>42186</v>
      </c>
      <c r="D117" s="64">
        <f t="shared" si="12"/>
        <v>109077.26095264607</v>
      </c>
      <c r="E117" s="64">
        <f t="shared" si="13"/>
        <v>734.7266218943367</v>
      </c>
      <c r="F117" s="64">
        <f t="shared" si="14"/>
        <v>376.1351265125128</v>
      </c>
      <c r="G117" s="64">
        <f t="shared" si="15"/>
        <v>358.59149538182396</v>
      </c>
      <c r="H117" s="64">
        <f t="shared" si="16"/>
        <v>108701.12582613355</v>
      </c>
      <c r="I117" s="64"/>
      <c r="J117" s="64"/>
      <c r="K117" s="61"/>
    </row>
    <row r="118" spans="2:11" ht="12.75">
      <c r="B118" s="62">
        <f t="shared" si="10"/>
        <v>98</v>
      </c>
      <c r="C118" s="63">
        <f t="shared" si="11"/>
        <v>42217</v>
      </c>
      <c r="D118" s="64">
        <f t="shared" si="12"/>
        <v>108701.12582613355</v>
      </c>
      <c r="E118" s="64">
        <f t="shared" si="13"/>
        <v>734.7266218943367</v>
      </c>
      <c r="F118" s="64">
        <f t="shared" si="14"/>
        <v>377.3716707409227</v>
      </c>
      <c r="G118" s="64">
        <f t="shared" si="15"/>
        <v>357.35495115341405</v>
      </c>
      <c r="H118" s="64">
        <f t="shared" si="16"/>
        <v>108323.75415539263</v>
      </c>
      <c r="I118" s="64"/>
      <c r="J118" s="64"/>
      <c r="K118" s="61"/>
    </row>
    <row r="119" spans="2:11" ht="12.75">
      <c r="B119" s="62">
        <f t="shared" si="10"/>
        <v>99</v>
      </c>
      <c r="C119" s="63">
        <f t="shared" si="11"/>
        <v>42248</v>
      </c>
      <c r="D119" s="64">
        <f t="shared" si="12"/>
        <v>108323.75415539263</v>
      </c>
      <c r="E119" s="64">
        <f t="shared" si="13"/>
        <v>734.7266218943367</v>
      </c>
      <c r="F119" s="64">
        <f t="shared" si="14"/>
        <v>378.6122801084835</v>
      </c>
      <c r="G119" s="64">
        <f t="shared" si="15"/>
        <v>356.11434178585324</v>
      </c>
      <c r="H119" s="64">
        <f t="shared" si="16"/>
        <v>107945.14187528414</v>
      </c>
      <c r="I119" s="64"/>
      <c r="J119" s="64"/>
      <c r="K119" s="61"/>
    </row>
    <row r="120" spans="2:11" ht="12.75">
      <c r="B120" s="62">
        <f t="shared" si="10"/>
        <v>100</v>
      </c>
      <c r="C120" s="63">
        <f t="shared" si="11"/>
        <v>42278</v>
      </c>
      <c r="D120" s="64">
        <f t="shared" si="12"/>
        <v>107945.14187528414</v>
      </c>
      <c r="E120" s="64">
        <f t="shared" si="13"/>
        <v>734.7266218943367</v>
      </c>
      <c r="F120" s="64">
        <f t="shared" si="14"/>
        <v>379.85696797934014</v>
      </c>
      <c r="G120" s="64">
        <f t="shared" si="15"/>
        <v>354.8696539149966</v>
      </c>
      <c r="H120" s="64">
        <f t="shared" si="16"/>
        <v>107565.28490730478</v>
      </c>
      <c r="I120" s="64"/>
      <c r="J120" s="64"/>
      <c r="K120" s="61"/>
    </row>
    <row r="121" spans="2:11" ht="12.75">
      <c r="B121" s="62">
        <f t="shared" si="10"/>
        <v>101</v>
      </c>
      <c r="C121" s="63">
        <f t="shared" si="11"/>
        <v>42309</v>
      </c>
      <c r="D121" s="64">
        <f t="shared" si="12"/>
        <v>107565.28490730478</v>
      </c>
      <c r="E121" s="64">
        <f t="shared" si="13"/>
        <v>734.7266218943367</v>
      </c>
      <c r="F121" s="64">
        <f t="shared" si="14"/>
        <v>381.1057477615723</v>
      </c>
      <c r="G121" s="64">
        <f t="shared" si="15"/>
        <v>353.62087413276447</v>
      </c>
      <c r="H121" s="64">
        <f t="shared" si="16"/>
        <v>107184.17915954322</v>
      </c>
      <c r="I121" s="64"/>
      <c r="J121" s="64"/>
      <c r="K121" s="61"/>
    </row>
    <row r="122" spans="2:11" ht="12.75">
      <c r="B122" s="62">
        <f t="shared" si="10"/>
        <v>102</v>
      </c>
      <c r="C122" s="63">
        <f t="shared" si="11"/>
        <v>42339</v>
      </c>
      <c r="D122" s="64">
        <f t="shared" si="12"/>
        <v>107184.17915954322</v>
      </c>
      <c r="E122" s="64">
        <f t="shared" si="13"/>
        <v>734.7266218943367</v>
      </c>
      <c r="F122" s="64">
        <f t="shared" si="14"/>
        <v>382.3586329073384</v>
      </c>
      <c r="G122" s="64">
        <f t="shared" si="15"/>
        <v>352.36798898699834</v>
      </c>
      <c r="H122" s="64">
        <f t="shared" si="16"/>
        <v>106801.82052663586</v>
      </c>
      <c r="I122" s="64"/>
      <c r="J122" s="64"/>
      <c r="K122" s="61"/>
    </row>
    <row r="123" spans="2:11" ht="12.75">
      <c r="B123" s="62">
        <f t="shared" si="10"/>
        <v>103</v>
      </c>
      <c r="C123" s="63">
        <f t="shared" si="11"/>
        <v>42370</v>
      </c>
      <c r="D123" s="64">
        <f t="shared" si="12"/>
        <v>106801.82052663586</v>
      </c>
      <c r="E123" s="64">
        <f t="shared" si="13"/>
        <v>734.7266218943367</v>
      </c>
      <c r="F123" s="64">
        <f t="shared" si="14"/>
        <v>383.6156369130214</v>
      </c>
      <c r="G123" s="64">
        <f t="shared" si="15"/>
        <v>351.11098498131537</v>
      </c>
      <c r="H123" s="64">
        <f t="shared" si="16"/>
        <v>106418.2048897228</v>
      </c>
      <c r="I123" s="64"/>
      <c r="J123" s="64"/>
      <c r="K123" s="55"/>
    </row>
    <row r="124" spans="2:11" ht="12.75">
      <c r="B124" s="62">
        <f t="shared" si="10"/>
        <v>104</v>
      </c>
      <c r="C124" s="63">
        <f t="shared" si="11"/>
        <v>42401</v>
      </c>
      <c r="D124" s="64">
        <f t="shared" si="12"/>
        <v>106418.2048897228</v>
      </c>
      <c r="E124" s="64">
        <f t="shared" si="13"/>
        <v>734.7266218943367</v>
      </c>
      <c r="F124" s="64">
        <f t="shared" si="14"/>
        <v>384.87677331937306</v>
      </c>
      <c r="G124" s="64">
        <f t="shared" si="15"/>
        <v>349.8498485749637</v>
      </c>
      <c r="H124" s="64">
        <f t="shared" si="16"/>
        <v>106033.32811640343</v>
      </c>
      <c r="I124" s="64"/>
      <c r="J124" s="64"/>
      <c r="K124" s="55"/>
    </row>
    <row r="125" spans="2:11" ht="12.75">
      <c r="B125" s="62">
        <f t="shared" si="10"/>
        <v>105</v>
      </c>
      <c r="C125" s="63">
        <f t="shared" si="11"/>
        <v>42430</v>
      </c>
      <c r="D125" s="64">
        <f t="shared" si="12"/>
        <v>106033.32811640343</v>
      </c>
      <c r="E125" s="64">
        <f t="shared" si="13"/>
        <v>734.7266218943367</v>
      </c>
      <c r="F125" s="64">
        <f t="shared" si="14"/>
        <v>386.1420557116605</v>
      </c>
      <c r="G125" s="64">
        <f t="shared" si="15"/>
        <v>348.58456618267627</v>
      </c>
      <c r="H125" s="64">
        <f t="shared" si="16"/>
        <v>105647.18606069179</v>
      </c>
      <c r="I125" s="64"/>
      <c r="J125" s="64"/>
      <c r="K125" s="55"/>
    </row>
    <row r="126" spans="2:11" ht="12.75">
      <c r="B126" s="62">
        <f t="shared" si="10"/>
        <v>106</v>
      </c>
      <c r="C126" s="63">
        <f t="shared" si="11"/>
        <v>42461</v>
      </c>
      <c r="D126" s="64">
        <f t="shared" si="12"/>
        <v>105647.18606069179</v>
      </c>
      <c r="E126" s="64">
        <f t="shared" si="13"/>
        <v>734.7266218943367</v>
      </c>
      <c r="F126" s="64">
        <f t="shared" si="14"/>
        <v>387.4114977198125</v>
      </c>
      <c r="G126" s="64">
        <f t="shared" si="15"/>
        <v>347.31512417452427</v>
      </c>
      <c r="H126" s="64">
        <f t="shared" si="16"/>
        <v>105259.77456297196</v>
      </c>
      <c r="I126" s="64"/>
      <c r="J126" s="64"/>
      <c r="K126" s="55"/>
    </row>
    <row r="127" spans="2:11" ht="12.75">
      <c r="B127" s="62">
        <f t="shared" si="10"/>
        <v>107</v>
      </c>
      <c r="C127" s="63">
        <f t="shared" si="11"/>
        <v>42491</v>
      </c>
      <c r="D127" s="64">
        <f t="shared" si="12"/>
        <v>105259.77456297196</v>
      </c>
      <c r="E127" s="64">
        <f t="shared" si="13"/>
        <v>734.7266218943367</v>
      </c>
      <c r="F127" s="64">
        <f t="shared" si="14"/>
        <v>388.6851130185664</v>
      </c>
      <c r="G127" s="64">
        <f t="shared" si="15"/>
        <v>346.0415088757703</v>
      </c>
      <c r="H127" s="64">
        <f t="shared" si="16"/>
        <v>104871.08944995333</v>
      </c>
      <c r="I127" s="64"/>
      <c r="J127" s="64"/>
      <c r="K127" s="55"/>
    </row>
    <row r="128" spans="2:11" ht="12.75">
      <c r="B128" s="65">
        <f t="shared" si="10"/>
        <v>108</v>
      </c>
      <c r="C128" s="66">
        <f t="shared" si="11"/>
        <v>42522</v>
      </c>
      <c r="D128" s="67">
        <f t="shared" si="12"/>
        <v>104871.08944995333</v>
      </c>
      <c r="E128" s="67">
        <f t="shared" si="13"/>
        <v>734.7266218943367</v>
      </c>
      <c r="F128" s="67">
        <f t="shared" si="14"/>
        <v>389.9629153276152</v>
      </c>
      <c r="G128" s="67">
        <f t="shared" si="15"/>
        <v>344.76370656672157</v>
      </c>
      <c r="H128" s="67">
        <f t="shared" si="16"/>
        <v>104481.12653462573</v>
      </c>
      <c r="I128" s="67">
        <f>SUM(F117:F128)</f>
        <v>4596.134418020219</v>
      </c>
      <c r="J128" s="67">
        <f>SUM(G117:G128)</f>
        <v>4220.585044711822</v>
      </c>
      <c r="K128" s="68"/>
    </row>
    <row r="129" spans="2:11" ht="12.75">
      <c r="B129" s="62">
        <f t="shared" si="10"/>
        <v>109</v>
      </c>
      <c r="C129" s="63">
        <f t="shared" si="11"/>
        <v>42552</v>
      </c>
      <c r="D129" s="64">
        <f t="shared" si="12"/>
        <v>104481.12653462573</v>
      </c>
      <c r="E129" s="64">
        <f t="shared" si="13"/>
        <v>734.7266218943367</v>
      </c>
      <c r="F129" s="64">
        <f t="shared" si="14"/>
        <v>391.24491841175467</v>
      </c>
      <c r="G129" s="64">
        <f t="shared" si="15"/>
        <v>343.4817034825821</v>
      </c>
      <c r="H129" s="64">
        <f t="shared" si="16"/>
        <v>104089.881616214</v>
      </c>
      <c r="I129" s="64"/>
      <c r="J129" s="64"/>
      <c r="K129" s="61"/>
    </row>
    <row r="130" spans="2:11" ht="12.75">
      <c r="B130" s="62">
        <f t="shared" si="10"/>
        <v>110</v>
      </c>
      <c r="C130" s="63">
        <f t="shared" si="11"/>
        <v>42583</v>
      </c>
      <c r="D130" s="64">
        <f t="shared" si="12"/>
        <v>104089.881616214</v>
      </c>
      <c r="E130" s="64">
        <f t="shared" si="13"/>
        <v>734.7266218943367</v>
      </c>
      <c r="F130" s="64">
        <f t="shared" si="14"/>
        <v>392.5311360810332</v>
      </c>
      <c r="G130" s="64">
        <f t="shared" si="15"/>
        <v>342.19548581330355</v>
      </c>
      <c r="H130" s="64">
        <f t="shared" si="16"/>
        <v>103697.35048013295</v>
      </c>
      <c r="I130" s="64"/>
      <c r="J130" s="64"/>
      <c r="K130" s="61"/>
    </row>
    <row r="131" spans="2:11" ht="12.75">
      <c r="B131" s="62">
        <f t="shared" si="10"/>
        <v>111</v>
      </c>
      <c r="C131" s="63">
        <f t="shared" si="11"/>
        <v>42614</v>
      </c>
      <c r="D131" s="64">
        <f t="shared" si="12"/>
        <v>103697.35048013295</v>
      </c>
      <c r="E131" s="64">
        <f t="shared" si="13"/>
        <v>734.7266218943367</v>
      </c>
      <c r="F131" s="64">
        <f t="shared" si="14"/>
        <v>393.8215821908997</v>
      </c>
      <c r="G131" s="64">
        <f t="shared" si="15"/>
        <v>340.90503970343707</v>
      </c>
      <c r="H131" s="64">
        <f t="shared" si="16"/>
        <v>103303.528897942</v>
      </c>
      <c r="I131" s="64"/>
      <c r="J131" s="64"/>
      <c r="K131" s="61"/>
    </row>
    <row r="132" spans="2:11" ht="12.75">
      <c r="B132" s="62">
        <f t="shared" si="10"/>
        <v>112</v>
      </c>
      <c r="C132" s="63">
        <f t="shared" si="11"/>
        <v>42644</v>
      </c>
      <c r="D132" s="64">
        <f t="shared" si="12"/>
        <v>103303.528897942</v>
      </c>
      <c r="E132" s="64">
        <f t="shared" si="13"/>
        <v>734.7266218943367</v>
      </c>
      <c r="F132" s="64">
        <f t="shared" si="14"/>
        <v>395.1162706423524</v>
      </c>
      <c r="G132" s="64">
        <f t="shared" si="15"/>
        <v>339.61035125198435</v>
      </c>
      <c r="H132" s="64">
        <f t="shared" si="16"/>
        <v>102908.41262729967</v>
      </c>
      <c r="I132" s="64"/>
      <c r="J132" s="64"/>
      <c r="K132" s="61"/>
    </row>
    <row r="133" spans="2:11" ht="12.75">
      <c r="B133" s="62">
        <f t="shared" si="10"/>
        <v>113</v>
      </c>
      <c r="C133" s="63">
        <f t="shared" si="11"/>
        <v>42675</v>
      </c>
      <c r="D133" s="64">
        <f t="shared" si="12"/>
        <v>102908.41262729967</v>
      </c>
      <c r="E133" s="64">
        <f t="shared" si="13"/>
        <v>734.7266218943367</v>
      </c>
      <c r="F133" s="64">
        <f t="shared" si="14"/>
        <v>396.4152153820891</v>
      </c>
      <c r="G133" s="64">
        <f t="shared" si="15"/>
        <v>338.31140651224763</v>
      </c>
      <c r="H133" s="64">
        <f t="shared" si="16"/>
        <v>102511.99741191755</v>
      </c>
      <c r="I133" s="64"/>
      <c r="J133" s="64"/>
      <c r="K133" s="61"/>
    </row>
    <row r="134" spans="2:11" ht="12.75">
      <c r="B134" s="62">
        <f t="shared" si="10"/>
        <v>114</v>
      </c>
      <c r="C134" s="63">
        <f t="shared" si="11"/>
        <v>42705</v>
      </c>
      <c r="D134" s="64">
        <f t="shared" si="12"/>
        <v>102511.99741191755</v>
      </c>
      <c r="E134" s="64">
        <f t="shared" si="13"/>
        <v>734.7266218943367</v>
      </c>
      <c r="F134" s="64">
        <f t="shared" si="14"/>
        <v>397.7184304026578</v>
      </c>
      <c r="G134" s="64">
        <f t="shared" si="15"/>
        <v>337.00819149167893</v>
      </c>
      <c r="H134" s="64">
        <f t="shared" si="16"/>
        <v>102114.27898151492</v>
      </c>
      <c r="I134" s="64"/>
      <c r="J134" s="64"/>
      <c r="K134" s="61"/>
    </row>
    <row r="135" spans="2:11" ht="12.75">
      <c r="B135" s="62">
        <f t="shared" si="10"/>
        <v>115</v>
      </c>
      <c r="C135" s="63">
        <f t="shared" si="11"/>
        <v>42736</v>
      </c>
      <c r="D135" s="64">
        <f t="shared" si="12"/>
        <v>102114.27898151492</v>
      </c>
      <c r="E135" s="64">
        <f t="shared" si="13"/>
        <v>734.7266218943367</v>
      </c>
      <c r="F135" s="64">
        <f t="shared" si="14"/>
        <v>399.0259297426065</v>
      </c>
      <c r="G135" s="64">
        <f t="shared" si="15"/>
        <v>335.70069215173027</v>
      </c>
      <c r="H135" s="64">
        <f t="shared" si="16"/>
        <v>101715.25305177226</v>
      </c>
      <c r="I135" s="64"/>
      <c r="J135" s="64"/>
      <c r="K135" s="55"/>
    </row>
    <row r="136" spans="2:11" ht="12.75">
      <c r="B136" s="62">
        <f t="shared" si="10"/>
        <v>116</v>
      </c>
      <c r="C136" s="63">
        <f t="shared" si="11"/>
        <v>42767</v>
      </c>
      <c r="D136" s="64">
        <f t="shared" si="12"/>
        <v>101715.25305177226</v>
      </c>
      <c r="E136" s="64">
        <f t="shared" si="13"/>
        <v>734.7266218943367</v>
      </c>
      <c r="F136" s="64">
        <f t="shared" si="14"/>
        <v>400.3377274866354</v>
      </c>
      <c r="G136" s="64">
        <f t="shared" si="15"/>
        <v>334.38889440770134</v>
      </c>
      <c r="H136" s="64">
        <f t="shared" si="16"/>
        <v>101314.91532428561</v>
      </c>
      <c r="I136" s="64"/>
      <c r="J136" s="64"/>
      <c r="K136" s="55"/>
    </row>
    <row r="137" spans="2:11" ht="12.75">
      <c r="B137" s="62">
        <f t="shared" si="10"/>
        <v>117</v>
      </c>
      <c r="C137" s="63">
        <f t="shared" si="11"/>
        <v>42795</v>
      </c>
      <c r="D137" s="64">
        <f t="shared" si="12"/>
        <v>101314.91532428561</v>
      </c>
      <c r="E137" s="64">
        <f t="shared" si="13"/>
        <v>734.7266218943367</v>
      </c>
      <c r="F137" s="64">
        <f t="shared" si="14"/>
        <v>401.65383776574777</v>
      </c>
      <c r="G137" s="64">
        <f t="shared" si="15"/>
        <v>333.072784128589</v>
      </c>
      <c r="H137" s="64">
        <f t="shared" si="16"/>
        <v>100913.2614865199</v>
      </c>
      <c r="I137" s="64"/>
      <c r="J137" s="64"/>
      <c r="K137" s="55"/>
    </row>
    <row r="138" spans="2:11" ht="12.75">
      <c r="B138" s="62">
        <f t="shared" si="10"/>
        <v>118</v>
      </c>
      <c r="C138" s="63">
        <f t="shared" si="11"/>
        <v>42826</v>
      </c>
      <c r="D138" s="64">
        <f t="shared" si="12"/>
        <v>100913.2614865199</v>
      </c>
      <c r="E138" s="64">
        <f t="shared" si="13"/>
        <v>734.7266218943367</v>
      </c>
      <c r="F138" s="64">
        <f t="shared" si="14"/>
        <v>402.97427475740255</v>
      </c>
      <c r="G138" s="64">
        <f t="shared" si="15"/>
        <v>331.7523471369342</v>
      </c>
      <c r="H138" s="64">
        <f t="shared" si="16"/>
        <v>100510.28721176248</v>
      </c>
      <c r="I138" s="64"/>
      <c r="J138" s="64"/>
      <c r="K138" s="55"/>
    </row>
    <row r="139" spans="2:11" ht="12.75">
      <c r="B139" s="62">
        <f t="shared" si="10"/>
        <v>119</v>
      </c>
      <c r="C139" s="63">
        <f t="shared" si="11"/>
        <v>42856</v>
      </c>
      <c r="D139" s="64">
        <f t="shared" si="12"/>
        <v>100510.28721176248</v>
      </c>
      <c r="E139" s="64">
        <f t="shared" si="13"/>
        <v>734.7266218943367</v>
      </c>
      <c r="F139" s="64">
        <f t="shared" si="14"/>
        <v>404.29905268566756</v>
      </c>
      <c r="G139" s="64">
        <f t="shared" si="15"/>
        <v>330.4275692086692</v>
      </c>
      <c r="H139" s="64">
        <f t="shared" si="16"/>
        <v>100105.98815907678</v>
      </c>
      <c r="I139" s="64"/>
      <c r="J139" s="64"/>
      <c r="K139" s="55"/>
    </row>
    <row r="140" spans="2:11" ht="12.75">
      <c r="B140" s="65">
        <f t="shared" si="10"/>
        <v>120</v>
      </c>
      <c r="C140" s="66">
        <f t="shared" si="11"/>
        <v>42887</v>
      </c>
      <c r="D140" s="67">
        <f t="shared" si="12"/>
        <v>100105.98815907678</v>
      </c>
      <c r="E140" s="67">
        <f t="shared" si="13"/>
        <v>734.7266218943367</v>
      </c>
      <c r="F140" s="67">
        <f t="shared" si="14"/>
        <v>405.62818582137186</v>
      </c>
      <c r="G140" s="67">
        <f t="shared" si="15"/>
        <v>329.0984360729649</v>
      </c>
      <c r="H140" s="67">
        <f t="shared" si="16"/>
        <v>99700.3599732554</v>
      </c>
      <c r="I140" s="67">
        <f>SUM(F129:F140)</f>
        <v>4780.766561370218</v>
      </c>
      <c r="J140" s="67">
        <f>SUM(G129:G140)</f>
        <v>4035.9529013618226</v>
      </c>
      <c r="K140" s="68"/>
    </row>
    <row r="141" spans="2:11" ht="12.75">
      <c r="B141" s="62">
        <f t="shared" si="10"/>
        <v>121</v>
      </c>
      <c r="C141" s="63">
        <f t="shared" si="11"/>
        <v>42917</v>
      </c>
      <c r="D141" s="64">
        <f t="shared" si="12"/>
        <v>99700.3599732554</v>
      </c>
      <c r="E141" s="64">
        <f t="shared" si="13"/>
        <v>734.7266218943367</v>
      </c>
      <c r="F141" s="64">
        <f t="shared" si="14"/>
        <v>406.9616884822596</v>
      </c>
      <c r="G141" s="64">
        <f t="shared" si="15"/>
        <v>327.76493341207714</v>
      </c>
      <c r="H141" s="64">
        <f t="shared" si="16"/>
        <v>99293.39828477314</v>
      </c>
      <c r="I141" s="64"/>
      <c r="J141" s="64"/>
      <c r="K141" s="61"/>
    </row>
    <row r="142" spans="2:11" ht="12.75">
      <c r="B142" s="62">
        <f t="shared" si="10"/>
        <v>122</v>
      </c>
      <c r="C142" s="63">
        <f t="shared" si="11"/>
        <v>42948</v>
      </c>
      <c r="D142" s="64">
        <f t="shared" si="12"/>
        <v>99293.39828477314</v>
      </c>
      <c r="E142" s="64">
        <f t="shared" si="13"/>
        <v>734.7266218943367</v>
      </c>
      <c r="F142" s="64">
        <f t="shared" si="14"/>
        <v>408.29957503314506</v>
      </c>
      <c r="G142" s="64">
        <f t="shared" si="15"/>
        <v>326.4270468611917</v>
      </c>
      <c r="H142" s="64">
        <f t="shared" si="16"/>
        <v>98885.09870973999</v>
      </c>
      <c r="I142" s="64"/>
      <c r="J142" s="64"/>
      <c r="K142" s="61"/>
    </row>
    <row r="143" spans="2:11" ht="12.75">
      <c r="B143" s="62">
        <f t="shared" si="10"/>
        <v>123</v>
      </c>
      <c r="C143" s="63">
        <f t="shared" si="11"/>
        <v>42979</v>
      </c>
      <c r="D143" s="64">
        <f t="shared" si="12"/>
        <v>98885.09870973999</v>
      </c>
      <c r="E143" s="64">
        <f t="shared" si="13"/>
        <v>734.7266218943367</v>
      </c>
      <c r="F143" s="64">
        <f t="shared" si="14"/>
        <v>409.6418598860665</v>
      </c>
      <c r="G143" s="64">
        <f t="shared" si="15"/>
        <v>325.0847620082702</v>
      </c>
      <c r="H143" s="64">
        <f t="shared" si="16"/>
        <v>98475.45684985389</v>
      </c>
      <c r="I143" s="64"/>
      <c r="J143" s="64"/>
      <c r="K143" s="61"/>
    </row>
    <row r="144" spans="2:11" ht="12.75">
      <c r="B144" s="62">
        <f t="shared" si="10"/>
        <v>124</v>
      </c>
      <c r="C144" s="63">
        <f t="shared" si="11"/>
        <v>43009</v>
      </c>
      <c r="D144" s="64">
        <f t="shared" si="12"/>
        <v>98475.45684985389</v>
      </c>
      <c r="E144" s="64">
        <f t="shared" si="13"/>
        <v>734.7266218943367</v>
      </c>
      <c r="F144" s="64">
        <f t="shared" si="14"/>
        <v>410.9885575004421</v>
      </c>
      <c r="G144" s="64">
        <f t="shared" si="15"/>
        <v>323.73806439389466</v>
      </c>
      <c r="H144" s="64">
        <f t="shared" si="16"/>
        <v>98064.46829235346</v>
      </c>
      <c r="I144" s="64"/>
      <c r="J144" s="64"/>
      <c r="K144" s="61"/>
    </row>
    <row r="145" spans="2:11" ht="12.75">
      <c r="B145" s="62">
        <f t="shared" si="10"/>
        <v>125</v>
      </c>
      <c r="C145" s="63">
        <f t="shared" si="11"/>
        <v>43040</v>
      </c>
      <c r="D145" s="64">
        <f t="shared" si="12"/>
        <v>98064.46829235346</v>
      </c>
      <c r="E145" s="64">
        <f t="shared" si="13"/>
        <v>734.7266218943367</v>
      </c>
      <c r="F145" s="64">
        <f t="shared" si="14"/>
        <v>412.3396823832247</v>
      </c>
      <c r="G145" s="64">
        <f t="shared" si="15"/>
        <v>322.386939511112</v>
      </c>
      <c r="H145" s="64">
        <f t="shared" si="16"/>
        <v>97652.12860997026</v>
      </c>
      <c r="I145" s="64"/>
      <c r="J145" s="64"/>
      <c r="K145" s="61"/>
    </row>
    <row r="146" spans="2:11" ht="12.75">
      <c r="B146" s="62">
        <f t="shared" si="10"/>
        <v>126</v>
      </c>
      <c r="C146" s="63">
        <f t="shared" si="11"/>
        <v>43070</v>
      </c>
      <c r="D146" s="64">
        <f t="shared" si="12"/>
        <v>97652.12860997026</v>
      </c>
      <c r="E146" s="64">
        <f t="shared" si="13"/>
        <v>734.7266218943367</v>
      </c>
      <c r="F146" s="64">
        <f t="shared" si="14"/>
        <v>413.69524908905953</v>
      </c>
      <c r="G146" s="64">
        <f t="shared" si="15"/>
        <v>321.0313728052772</v>
      </c>
      <c r="H146" s="64">
        <f t="shared" si="16"/>
        <v>97238.43336088119</v>
      </c>
      <c r="I146" s="64"/>
      <c r="J146" s="64"/>
      <c r="K146" s="61"/>
    </row>
    <row r="147" spans="2:11" ht="12.75">
      <c r="B147" s="62">
        <f t="shared" si="10"/>
        <v>127</v>
      </c>
      <c r="C147" s="63">
        <f t="shared" si="11"/>
        <v>43101</v>
      </c>
      <c r="D147" s="64">
        <f t="shared" si="12"/>
        <v>97238.43336088119</v>
      </c>
      <c r="E147" s="64">
        <f t="shared" si="13"/>
        <v>734.7266218943367</v>
      </c>
      <c r="F147" s="64">
        <f t="shared" si="14"/>
        <v>415.05527222043986</v>
      </c>
      <c r="G147" s="64">
        <f t="shared" si="15"/>
        <v>319.6713496738969</v>
      </c>
      <c r="H147" s="64">
        <f t="shared" si="16"/>
        <v>96823.37808866067</v>
      </c>
      <c r="I147" s="64"/>
      <c r="J147" s="64"/>
      <c r="K147" s="55"/>
    </row>
    <row r="148" spans="2:11" ht="12.75">
      <c r="B148" s="62">
        <f t="shared" si="10"/>
        <v>128</v>
      </c>
      <c r="C148" s="63">
        <f t="shared" si="11"/>
        <v>43132</v>
      </c>
      <c r="D148" s="64">
        <f t="shared" si="12"/>
        <v>96823.37808866067</v>
      </c>
      <c r="E148" s="64">
        <f t="shared" si="13"/>
        <v>734.7266218943367</v>
      </c>
      <c r="F148" s="64">
        <f t="shared" si="14"/>
        <v>416.4197664278648</v>
      </c>
      <c r="G148" s="64">
        <f t="shared" si="15"/>
        <v>318.306855466472</v>
      </c>
      <c r="H148" s="64">
        <f t="shared" si="16"/>
        <v>96406.95832223285</v>
      </c>
      <c r="I148" s="64"/>
      <c r="J148" s="64"/>
      <c r="K148" s="55"/>
    </row>
    <row r="149" spans="2:11" ht="12.75">
      <c r="B149" s="62">
        <f aca="true" t="shared" si="17" ref="B149:B212">IF(Loan_Not_Paid*Values_Entered,Payment_Number,"")</f>
        <v>129</v>
      </c>
      <c r="C149" s="63">
        <f aca="true" t="shared" si="18" ref="C149:C212">IF(Loan_Not_Paid*Values_Entered,Payment_Date,"")</f>
        <v>43160</v>
      </c>
      <c r="D149" s="64">
        <f aca="true" t="shared" si="19" ref="D149:D212">IF(Loan_Not_Paid*Values_Entered,Beginning_Balance,"")</f>
        <v>96406.95832223285</v>
      </c>
      <c r="E149" s="64">
        <f aca="true" t="shared" si="20" ref="E149:E212">IF(Loan_Not_Paid*Values_Entered,Monthly_Payment,"")</f>
        <v>734.7266218943367</v>
      </c>
      <c r="F149" s="64">
        <f aca="true" t="shared" si="21" ref="F149:F212">IF(Loan_Not_Paid*Values_Entered,Principal,"")</f>
        <v>417.78874640999624</v>
      </c>
      <c r="G149" s="64">
        <f aca="true" t="shared" si="22" ref="G149:G212">IF(Loan_Not_Paid*Values_Entered,Interest,"")</f>
        <v>316.9378754843405</v>
      </c>
      <c r="H149" s="64">
        <f aca="true" t="shared" si="23" ref="H149:H212">IF(Loan_Not_Paid*Values_Entered,Ending_Balance,"")</f>
        <v>95989.16957582282</v>
      </c>
      <c r="I149" s="64"/>
      <c r="J149" s="64"/>
      <c r="K149" s="55"/>
    </row>
    <row r="150" spans="2:11" ht="12.75">
      <c r="B150" s="62">
        <f t="shared" si="17"/>
        <v>130</v>
      </c>
      <c r="C150" s="63">
        <f t="shared" si="18"/>
        <v>43191</v>
      </c>
      <c r="D150" s="64">
        <f t="shared" si="19"/>
        <v>95989.16957582282</v>
      </c>
      <c r="E150" s="64">
        <f t="shared" si="20"/>
        <v>734.7266218943367</v>
      </c>
      <c r="F150" s="64">
        <f t="shared" si="21"/>
        <v>419.1622269138192</v>
      </c>
      <c r="G150" s="64">
        <f t="shared" si="22"/>
        <v>315.56439498051753</v>
      </c>
      <c r="H150" s="64">
        <f t="shared" si="23"/>
        <v>95570.007348909</v>
      </c>
      <c r="I150" s="64"/>
      <c r="J150" s="64"/>
      <c r="K150" s="55"/>
    </row>
    <row r="151" spans="2:11" ht="12.75">
      <c r="B151" s="62">
        <f t="shared" si="17"/>
        <v>131</v>
      </c>
      <c r="C151" s="63">
        <f t="shared" si="18"/>
        <v>43221</v>
      </c>
      <c r="D151" s="64">
        <f t="shared" si="19"/>
        <v>95570.007348909</v>
      </c>
      <c r="E151" s="64">
        <f t="shared" si="20"/>
        <v>734.7266218943367</v>
      </c>
      <c r="F151" s="64">
        <f t="shared" si="21"/>
        <v>420.5402227347984</v>
      </c>
      <c r="G151" s="64">
        <f t="shared" si="22"/>
        <v>314.1863991595383</v>
      </c>
      <c r="H151" s="64">
        <f t="shared" si="23"/>
        <v>95149.46712617419</v>
      </c>
      <c r="I151" s="64"/>
      <c r="J151" s="64"/>
      <c r="K151" s="55"/>
    </row>
    <row r="152" spans="2:11" ht="12.75">
      <c r="B152" s="65">
        <f t="shared" si="17"/>
        <v>132</v>
      </c>
      <c r="C152" s="66">
        <f t="shared" si="18"/>
        <v>43252</v>
      </c>
      <c r="D152" s="67">
        <f t="shared" si="19"/>
        <v>95149.46712617419</v>
      </c>
      <c r="E152" s="67">
        <f t="shared" si="20"/>
        <v>734.7266218943367</v>
      </c>
      <c r="F152" s="67">
        <f t="shared" si="21"/>
        <v>421.9227487170391</v>
      </c>
      <c r="G152" s="67">
        <f t="shared" si="22"/>
        <v>312.80387317729765</v>
      </c>
      <c r="H152" s="67">
        <f t="shared" si="23"/>
        <v>94727.54437745713</v>
      </c>
      <c r="I152" s="67">
        <f>SUM(F141:F152)</f>
        <v>4972.815595798155</v>
      </c>
      <c r="J152" s="67">
        <f>SUM(G141:G152)</f>
        <v>3843.9038669338856</v>
      </c>
      <c r="K152" s="68"/>
    </row>
    <row r="153" spans="2:11" ht="12.75">
      <c r="B153" s="62">
        <f t="shared" si="17"/>
        <v>133</v>
      </c>
      <c r="C153" s="63">
        <f t="shared" si="18"/>
        <v>43282</v>
      </c>
      <c r="D153" s="64">
        <f t="shared" si="19"/>
        <v>94727.54437745713</v>
      </c>
      <c r="E153" s="64">
        <f t="shared" si="20"/>
        <v>734.7266218943367</v>
      </c>
      <c r="F153" s="64">
        <f t="shared" si="21"/>
        <v>423.3098197534464</v>
      </c>
      <c r="G153" s="64">
        <f t="shared" si="22"/>
        <v>311.41680214089035</v>
      </c>
      <c r="H153" s="64">
        <f t="shared" si="23"/>
        <v>94304.2345577037</v>
      </c>
      <c r="I153" s="64"/>
      <c r="J153" s="64"/>
      <c r="K153" s="61"/>
    </row>
    <row r="154" spans="2:11" ht="12.75">
      <c r="B154" s="62">
        <f t="shared" si="17"/>
        <v>134</v>
      </c>
      <c r="C154" s="63">
        <f t="shared" si="18"/>
        <v>43313</v>
      </c>
      <c r="D154" s="64">
        <f t="shared" si="19"/>
        <v>94304.2345577037</v>
      </c>
      <c r="E154" s="64">
        <f t="shared" si="20"/>
        <v>734.7266218943367</v>
      </c>
      <c r="F154" s="64">
        <f t="shared" si="21"/>
        <v>424.7014507858858</v>
      </c>
      <c r="G154" s="64">
        <f t="shared" si="22"/>
        <v>310.02517110845093</v>
      </c>
      <c r="H154" s="64">
        <f t="shared" si="23"/>
        <v>93879.53310691776</v>
      </c>
      <c r="I154" s="64"/>
      <c r="J154" s="64"/>
      <c r="K154" s="61"/>
    </row>
    <row r="155" spans="2:11" ht="12.75">
      <c r="B155" s="62">
        <f t="shared" si="17"/>
        <v>135</v>
      </c>
      <c r="C155" s="63">
        <f t="shared" si="18"/>
        <v>43344</v>
      </c>
      <c r="D155" s="64">
        <f t="shared" si="19"/>
        <v>93879.53310691776</v>
      </c>
      <c r="E155" s="64">
        <f t="shared" si="20"/>
        <v>734.7266218943367</v>
      </c>
      <c r="F155" s="64">
        <f t="shared" si="21"/>
        <v>426.09765680534457</v>
      </c>
      <c r="G155" s="64">
        <f t="shared" si="22"/>
        <v>308.6289650889922</v>
      </c>
      <c r="H155" s="64">
        <f t="shared" si="23"/>
        <v>93453.43545011242</v>
      </c>
      <c r="I155" s="64"/>
      <c r="J155" s="64"/>
      <c r="K155" s="61"/>
    </row>
    <row r="156" spans="2:11" ht="12.75">
      <c r="B156" s="62">
        <f t="shared" si="17"/>
        <v>136</v>
      </c>
      <c r="C156" s="63">
        <f t="shared" si="18"/>
        <v>43374</v>
      </c>
      <c r="D156" s="64">
        <f t="shared" si="19"/>
        <v>93453.43545011242</v>
      </c>
      <c r="E156" s="64">
        <f t="shared" si="20"/>
        <v>734.7266218943367</v>
      </c>
      <c r="F156" s="64">
        <f t="shared" si="21"/>
        <v>427.49845285209216</v>
      </c>
      <c r="G156" s="64">
        <f t="shared" si="22"/>
        <v>307.2281690422446</v>
      </c>
      <c r="H156" s="64">
        <f t="shared" si="23"/>
        <v>93025.93699726033</v>
      </c>
      <c r="I156" s="64"/>
      <c r="J156" s="64"/>
      <c r="K156" s="61"/>
    </row>
    <row r="157" spans="2:11" ht="12.75">
      <c r="B157" s="62">
        <f t="shared" si="17"/>
        <v>137</v>
      </c>
      <c r="C157" s="63">
        <f t="shared" si="18"/>
        <v>43405</v>
      </c>
      <c r="D157" s="64">
        <f t="shared" si="19"/>
        <v>93025.93699726033</v>
      </c>
      <c r="E157" s="64">
        <f t="shared" si="20"/>
        <v>734.7266218943367</v>
      </c>
      <c r="F157" s="64">
        <f t="shared" si="21"/>
        <v>428.9038540158434</v>
      </c>
      <c r="G157" s="64">
        <f t="shared" si="22"/>
        <v>305.8227678784933</v>
      </c>
      <c r="H157" s="64">
        <f t="shared" si="23"/>
        <v>92597.03314324447</v>
      </c>
      <c r="I157" s="64"/>
      <c r="J157" s="64"/>
      <c r="K157" s="61"/>
    </row>
    <row r="158" spans="2:11" ht="12.75">
      <c r="B158" s="62">
        <f t="shared" si="17"/>
        <v>138</v>
      </c>
      <c r="C158" s="63">
        <f t="shared" si="18"/>
        <v>43435</v>
      </c>
      <c r="D158" s="64">
        <f t="shared" si="19"/>
        <v>92597.03314324447</v>
      </c>
      <c r="E158" s="64">
        <f t="shared" si="20"/>
        <v>734.7266218943367</v>
      </c>
      <c r="F158" s="64">
        <f t="shared" si="21"/>
        <v>430.3138754359206</v>
      </c>
      <c r="G158" s="64">
        <f t="shared" si="22"/>
        <v>304.41274645841617</v>
      </c>
      <c r="H158" s="64">
        <f t="shared" si="23"/>
        <v>92166.71926780856</v>
      </c>
      <c r="I158" s="64"/>
      <c r="J158" s="64"/>
      <c r="K158" s="61"/>
    </row>
    <row r="159" spans="2:11" ht="12.75">
      <c r="B159" s="62">
        <f t="shared" si="17"/>
        <v>139</v>
      </c>
      <c r="C159" s="63">
        <f t="shared" si="18"/>
        <v>43466</v>
      </c>
      <c r="D159" s="64">
        <f t="shared" si="19"/>
        <v>92166.71926780856</v>
      </c>
      <c r="E159" s="64">
        <f t="shared" si="20"/>
        <v>734.7266218943367</v>
      </c>
      <c r="F159" s="64">
        <f t="shared" si="21"/>
        <v>431.7285323014161</v>
      </c>
      <c r="G159" s="64">
        <f t="shared" si="22"/>
        <v>302.9980895929206</v>
      </c>
      <c r="H159" s="64">
        <f t="shared" si="23"/>
        <v>91734.99073550708</v>
      </c>
      <c r="I159" s="64"/>
      <c r="J159" s="64"/>
      <c r="K159" s="55"/>
    </row>
    <row r="160" spans="2:11" ht="12.75">
      <c r="B160" s="62">
        <f t="shared" si="17"/>
        <v>140</v>
      </c>
      <c r="C160" s="63">
        <f t="shared" si="18"/>
        <v>43497</v>
      </c>
      <c r="D160" s="64">
        <f t="shared" si="19"/>
        <v>91734.99073550708</v>
      </c>
      <c r="E160" s="64">
        <f t="shared" si="20"/>
        <v>734.7266218943367</v>
      </c>
      <c r="F160" s="64">
        <f t="shared" si="21"/>
        <v>433.1478398513572</v>
      </c>
      <c r="G160" s="64">
        <f t="shared" si="22"/>
        <v>301.5787820429795</v>
      </c>
      <c r="H160" s="64">
        <f t="shared" si="23"/>
        <v>91301.84289565575</v>
      </c>
      <c r="I160" s="64"/>
      <c r="J160" s="64"/>
      <c r="K160" s="55"/>
    </row>
    <row r="161" spans="2:11" ht="12.75">
      <c r="B161" s="62">
        <f t="shared" si="17"/>
        <v>141</v>
      </c>
      <c r="C161" s="63">
        <f t="shared" si="18"/>
        <v>43525</v>
      </c>
      <c r="D161" s="64">
        <f t="shared" si="19"/>
        <v>91301.84289565575</v>
      </c>
      <c r="E161" s="64">
        <f t="shared" si="20"/>
        <v>734.7266218943367</v>
      </c>
      <c r="F161" s="64">
        <f t="shared" si="21"/>
        <v>434.5718133748685</v>
      </c>
      <c r="G161" s="64">
        <f t="shared" si="22"/>
        <v>300.15480851946825</v>
      </c>
      <c r="H161" s="64">
        <f t="shared" si="23"/>
        <v>90867.27108228087</v>
      </c>
      <c r="I161" s="64"/>
      <c r="J161" s="64"/>
      <c r="K161" s="55"/>
    </row>
    <row r="162" spans="2:11" ht="12.75">
      <c r="B162" s="62">
        <f t="shared" si="17"/>
        <v>142</v>
      </c>
      <c r="C162" s="63">
        <f t="shared" si="18"/>
        <v>43556</v>
      </c>
      <c r="D162" s="64">
        <f t="shared" si="19"/>
        <v>90867.27108228087</v>
      </c>
      <c r="E162" s="64">
        <f t="shared" si="20"/>
        <v>734.7266218943367</v>
      </c>
      <c r="F162" s="64">
        <f t="shared" si="21"/>
        <v>436.0004682113384</v>
      </c>
      <c r="G162" s="64">
        <f t="shared" si="22"/>
        <v>298.72615368299836</v>
      </c>
      <c r="H162" s="64">
        <f t="shared" si="23"/>
        <v>90431.27061406954</v>
      </c>
      <c r="I162" s="64"/>
      <c r="J162" s="64"/>
      <c r="K162" s="55"/>
    </row>
    <row r="163" spans="2:11" ht="12.75">
      <c r="B163" s="62">
        <f t="shared" si="17"/>
        <v>143</v>
      </c>
      <c r="C163" s="63">
        <f t="shared" si="18"/>
        <v>43586</v>
      </c>
      <c r="D163" s="64">
        <f t="shared" si="19"/>
        <v>90431.27061406954</v>
      </c>
      <c r="E163" s="64">
        <f t="shared" si="20"/>
        <v>734.7266218943367</v>
      </c>
      <c r="F163" s="64">
        <f t="shared" si="21"/>
        <v>437.43381975058315</v>
      </c>
      <c r="G163" s="64">
        <f t="shared" si="22"/>
        <v>297.2928021437536</v>
      </c>
      <c r="H163" s="64">
        <f t="shared" si="23"/>
        <v>89993.8367943189</v>
      </c>
      <c r="I163" s="64"/>
      <c r="J163" s="64"/>
      <c r="K163" s="55"/>
    </row>
    <row r="164" spans="2:11" ht="12.75">
      <c r="B164" s="65">
        <f t="shared" si="17"/>
        <v>144</v>
      </c>
      <c r="C164" s="66">
        <f t="shared" si="18"/>
        <v>43617</v>
      </c>
      <c r="D164" s="67">
        <f t="shared" si="19"/>
        <v>89993.8367943189</v>
      </c>
      <c r="E164" s="67">
        <f t="shared" si="20"/>
        <v>734.7266218943367</v>
      </c>
      <c r="F164" s="67">
        <f t="shared" si="21"/>
        <v>438.87188343301335</v>
      </c>
      <c r="G164" s="67">
        <f t="shared" si="22"/>
        <v>295.8547384613234</v>
      </c>
      <c r="H164" s="67">
        <f t="shared" si="23"/>
        <v>89554.9649108859</v>
      </c>
      <c r="I164" s="67">
        <f>SUM(F153:F164)</f>
        <v>5172.579466571109</v>
      </c>
      <c r="J164" s="67">
        <f>SUM(G153:G164)</f>
        <v>3644.1399961609313</v>
      </c>
      <c r="K164" s="68"/>
    </row>
    <row r="165" spans="2:11" ht="12.75">
      <c r="B165" s="62">
        <f t="shared" si="17"/>
        <v>145</v>
      </c>
      <c r="C165" s="63">
        <f t="shared" si="18"/>
        <v>43647</v>
      </c>
      <c r="D165" s="64">
        <f t="shared" si="19"/>
        <v>89554.9649108859</v>
      </c>
      <c r="E165" s="64">
        <f t="shared" si="20"/>
        <v>734.7266218943367</v>
      </c>
      <c r="F165" s="64">
        <f t="shared" si="21"/>
        <v>440.31467474979934</v>
      </c>
      <c r="G165" s="64">
        <f t="shared" si="22"/>
        <v>294.4119471445374</v>
      </c>
      <c r="H165" s="64">
        <f t="shared" si="23"/>
        <v>89114.6502361361</v>
      </c>
      <c r="I165" s="64"/>
      <c r="J165" s="64"/>
      <c r="K165" s="61"/>
    </row>
    <row r="166" spans="2:11" ht="12.75">
      <c r="B166" s="62">
        <f t="shared" si="17"/>
        <v>146</v>
      </c>
      <c r="C166" s="63">
        <f t="shared" si="18"/>
        <v>43678</v>
      </c>
      <c r="D166" s="64">
        <f t="shared" si="19"/>
        <v>89114.6502361361</v>
      </c>
      <c r="E166" s="64">
        <f t="shared" si="20"/>
        <v>734.7266218943367</v>
      </c>
      <c r="F166" s="64">
        <f t="shared" si="21"/>
        <v>441.7622092430393</v>
      </c>
      <c r="G166" s="64">
        <f t="shared" si="22"/>
        <v>292.96441265129744</v>
      </c>
      <c r="H166" s="64">
        <f t="shared" si="23"/>
        <v>88672.88802689308</v>
      </c>
      <c r="I166" s="64"/>
      <c r="J166" s="64"/>
      <c r="K166" s="61"/>
    </row>
    <row r="167" spans="2:11" ht="12.75">
      <c r="B167" s="62">
        <f t="shared" si="17"/>
        <v>147</v>
      </c>
      <c r="C167" s="63">
        <f t="shared" si="18"/>
        <v>43709</v>
      </c>
      <c r="D167" s="64">
        <f t="shared" si="19"/>
        <v>88672.88802689308</v>
      </c>
      <c r="E167" s="64">
        <f t="shared" si="20"/>
        <v>734.7266218943367</v>
      </c>
      <c r="F167" s="64">
        <f t="shared" si="21"/>
        <v>443.21450250592574</v>
      </c>
      <c r="G167" s="64">
        <f t="shared" si="22"/>
        <v>291.512119388411</v>
      </c>
      <c r="H167" s="64">
        <f t="shared" si="23"/>
        <v>88229.6735243871</v>
      </c>
      <c r="I167" s="64"/>
      <c r="J167" s="64"/>
      <c r="K167" s="61"/>
    </row>
    <row r="168" spans="2:11" ht="12.75">
      <c r="B168" s="62">
        <f t="shared" si="17"/>
        <v>148</v>
      </c>
      <c r="C168" s="63">
        <f t="shared" si="18"/>
        <v>43739</v>
      </c>
      <c r="D168" s="64">
        <f t="shared" si="19"/>
        <v>88229.6735243871</v>
      </c>
      <c r="E168" s="64">
        <f t="shared" si="20"/>
        <v>734.7266218943367</v>
      </c>
      <c r="F168" s="64">
        <f t="shared" si="21"/>
        <v>444.6715701829142</v>
      </c>
      <c r="G168" s="64">
        <f t="shared" si="22"/>
        <v>290.05505171142255</v>
      </c>
      <c r="H168" s="64">
        <f t="shared" si="23"/>
        <v>87785.00195420417</v>
      </c>
      <c r="I168" s="64"/>
      <c r="J168" s="64"/>
      <c r="K168" s="61"/>
    </row>
    <row r="169" spans="2:11" ht="12.75">
      <c r="B169" s="62">
        <f t="shared" si="17"/>
        <v>149</v>
      </c>
      <c r="C169" s="63">
        <f t="shared" si="18"/>
        <v>43770</v>
      </c>
      <c r="D169" s="64">
        <f t="shared" si="19"/>
        <v>87785.00195420417</v>
      </c>
      <c r="E169" s="64">
        <f t="shared" si="20"/>
        <v>734.7266218943367</v>
      </c>
      <c r="F169" s="64">
        <f t="shared" si="21"/>
        <v>446.13342796989053</v>
      </c>
      <c r="G169" s="64">
        <f t="shared" si="22"/>
        <v>288.5931939244462</v>
      </c>
      <c r="H169" s="64">
        <f t="shared" si="23"/>
        <v>87338.86852623429</v>
      </c>
      <c r="I169" s="64"/>
      <c r="J169" s="64"/>
      <c r="K169" s="61"/>
    </row>
    <row r="170" spans="2:11" ht="12.75">
      <c r="B170" s="62">
        <f t="shared" si="17"/>
        <v>150</v>
      </c>
      <c r="C170" s="63">
        <f t="shared" si="18"/>
        <v>43800</v>
      </c>
      <c r="D170" s="64">
        <f t="shared" si="19"/>
        <v>87338.86852623429</v>
      </c>
      <c r="E170" s="64">
        <f t="shared" si="20"/>
        <v>734.7266218943367</v>
      </c>
      <c r="F170" s="64">
        <f t="shared" si="21"/>
        <v>447.6000916143415</v>
      </c>
      <c r="G170" s="64">
        <f t="shared" si="22"/>
        <v>287.1265302799952</v>
      </c>
      <c r="H170" s="64">
        <f t="shared" si="23"/>
        <v>86891.26843461991</v>
      </c>
      <c r="I170" s="64"/>
      <c r="J170" s="64"/>
      <c r="K170" s="61"/>
    </row>
    <row r="171" spans="2:11" ht="12.75">
      <c r="B171" s="62">
        <f t="shared" si="17"/>
        <v>151</v>
      </c>
      <c r="C171" s="63">
        <f t="shared" si="18"/>
        <v>43831</v>
      </c>
      <c r="D171" s="64">
        <f t="shared" si="19"/>
        <v>86891.26843461991</v>
      </c>
      <c r="E171" s="64">
        <f t="shared" si="20"/>
        <v>734.7266218943367</v>
      </c>
      <c r="F171" s="64">
        <f t="shared" si="21"/>
        <v>449.0715769155238</v>
      </c>
      <c r="G171" s="64">
        <f t="shared" si="22"/>
        <v>285.65504497881295</v>
      </c>
      <c r="H171" s="64">
        <f t="shared" si="23"/>
        <v>86442.19685770437</v>
      </c>
      <c r="I171" s="64"/>
      <c r="J171" s="64"/>
      <c r="K171" s="55"/>
    </row>
    <row r="172" spans="2:11" ht="12.75">
      <c r="B172" s="62">
        <f t="shared" si="17"/>
        <v>152</v>
      </c>
      <c r="C172" s="63">
        <f t="shared" si="18"/>
        <v>43862</v>
      </c>
      <c r="D172" s="64">
        <f t="shared" si="19"/>
        <v>86442.19685770437</v>
      </c>
      <c r="E172" s="64">
        <f t="shared" si="20"/>
        <v>734.7266218943367</v>
      </c>
      <c r="F172" s="64">
        <f t="shared" si="21"/>
        <v>450.5478997246336</v>
      </c>
      <c r="G172" s="64">
        <f t="shared" si="22"/>
        <v>284.1787221697031</v>
      </c>
      <c r="H172" s="64">
        <f t="shared" si="23"/>
        <v>85991.64895797975</v>
      </c>
      <c r="I172" s="64"/>
      <c r="J172" s="64"/>
      <c r="K172" s="55"/>
    </row>
    <row r="173" spans="2:11" ht="12.75">
      <c r="B173" s="62">
        <f t="shared" si="17"/>
        <v>153</v>
      </c>
      <c r="C173" s="63">
        <f t="shared" si="18"/>
        <v>43891</v>
      </c>
      <c r="D173" s="64">
        <f t="shared" si="19"/>
        <v>85991.64895797975</v>
      </c>
      <c r="E173" s="64">
        <f t="shared" si="20"/>
        <v>734.7266218943367</v>
      </c>
      <c r="F173" s="64">
        <f t="shared" si="21"/>
        <v>452.02907594497833</v>
      </c>
      <c r="G173" s="64">
        <f t="shared" si="22"/>
        <v>282.6975459493584</v>
      </c>
      <c r="H173" s="64">
        <f t="shared" si="23"/>
        <v>85539.61988203478</v>
      </c>
      <c r="I173" s="64"/>
      <c r="J173" s="64"/>
      <c r="K173" s="55"/>
    </row>
    <row r="174" spans="2:11" ht="12.75">
      <c r="B174" s="62">
        <f t="shared" si="17"/>
        <v>154</v>
      </c>
      <c r="C174" s="63">
        <f t="shared" si="18"/>
        <v>43922</v>
      </c>
      <c r="D174" s="64">
        <f t="shared" si="19"/>
        <v>85539.61988203478</v>
      </c>
      <c r="E174" s="64">
        <f t="shared" si="20"/>
        <v>734.7266218943367</v>
      </c>
      <c r="F174" s="64">
        <f t="shared" si="21"/>
        <v>453.5151215321474</v>
      </c>
      <c r="G174" s="64">
        <f t="shared" si="22"/>
        <v>281.2115003621893</v>
      </c>
      <c r="H174" s="64">
        <f t="shared" si="23"/>
        <v>85086.10476050258</v>
      </c>
      <c r="I174" s="64"/>
      <c r="J174" s="64"/>
      <c r="K174" s="55"/>
    </row>
    <row r="175" spans="2:11" ht="12.75">
      <c r="B175" s="62">
        <f t="shared" si="17"/>
        <v>155</v>
      </c>
      <c r="C175" s="63">
        <f t="shared" si="18"/>
        <v>43952</v>
      </c>
      <c r="D175" s="64">
        <f t="shared" si="19"/>
        <v>85086.10476050258</v>
      </c>
      <c r="E175" s="64">
        <f t="shared" si="20"/>
        <v>734.7266218943367</v>
      </c>
      <c r="F175" s="64">
        <f t="shared" si="21"/>
        <v>455.00605249418453</v>
      </c>
      <c r="G175" s="64">
        <f t="shared" si="22"/>
        <v>279.7205694001522</v>
      </c>
      <c r="H175" s="64">
        <f t="shared" si="23"/>
        <v>84631.09870800842</v>
      </c>
      <c r="I175" s="64"/>
      <c r="J175" s="64"/>
      <c r="K175" s="55"/>
    </row>
    <row r="176" spans="2:11" ht="12.75">
      <c r="B176" s="65">
        <f t="shared" si="17"/>
        <v>156</v>
      </c>
      <c r="C176" s="66">
        <f t="shared" si="18"/>
        <v>43983</v>
      </c>
      <c r="D176" s="67">
        <f t="shared" si="19"/>
        <v>84631.09870800842</v>
      </c>
      <c r="E176" s="67">
        <f t="shared" si="20"/>
        <v>734.7266218943367</v>
      </c>
      <c r="F176" s="67">
        <f t="shared" si="21"/>
        <v>456.50188489175906</v>
      </c>
      <c r="G176" s="67">
        <f t="shared" si="22"/>
        <v>278.2247370025777</v>
      </c>
      <c r="H176" s="67">
        <f t="shared" si="23"/>
        <v>84174.59682311662</v>
      </c>
      <c r="I176" s="67">
        <f>SUM(F165:F176)</f>
        <v>5380.368087769138</v>
      </c>
      <c r="J176" s="67">
        <f>SUM(G165:G176)</f>
        <v>3436.3513749629033</v>
      </c>
      <c r="K176" s="68"/>
    </row>
    <row r="177" spans="2:11" ht="12.75">
      <c r="B177" s="62">
        <f t="shared" si="17"/>
        <v>157</v>
      </c>
      <c r="C177" s="63">
        <f t="shared" si="18"/>
        <v>44013</v>
      </c>
      <c r="D177" s="64">
        <f t="shared" si="19"/>
        <v>84174.59682311662</v>
      </c>
      <c r="E177" s="64">
        <f t="shared" si="20"/>
        <v>734.7266218943367</v>
      </c>
      <c r="F177" s="64">
        <f t="shared" si="21"/>
        <v>458.00263483834084</v>
      </c>
      <c r="G177" s="64">
        <f t="shared" si="22"/>
        <v>276.7239870559959</v>
      </c>
      <c r="H177" s="64">
        <f t="shared" si="23"/>
        <v>83716.59418827828</v>
      </c>
      <c r="I177" s="64"/>
      <c r="J177" s="64"/>
      <c r="K177" s="61"/>
    </row>
    <row r="178" spans="2:11" ht="12.75">
      <c r="B178" s="62">
        <f t="shared" si="17"/>
        <v>158</v>
      </c>
      <c r="C178" s="63">
        <f t="shared" si="18"/>
        <v>44044</v>
      </c>
      <c r="D178" s="64">
        <f t="shared" si="19"/>
        <v>83716.59418827828</v>
      </c>
      <c r="E178" s="64">
        <f t="shared" si="20"/>
        <v>734.7266218943367</v>
      </c>
      <c r="F178" s="64">
        <f t="shared" si="21"/>
        <v>459.5083185003719</v>
      </c>
      <c r="G178" s="64">
        <f t="shared" si="22"/>
        <v>275.21830339396485</v>
      </c>
      <c r="H178" s="64">
        <f t="shared" si="23"/>
        <v>83257.08586977792</v>
      </c>
      <c r="I178" s="64"/>
      <c r="J178" s="64"/>
      <c r="K178" s="61"/>
    </row>
    <row r="179" spans="2:11" ht="12.75">
      <c r="B179" s="62">
        <f t="shared" si="17"/>
        <v>159</v>
      </c>
      <c r="C179" s="63">
        <f t="shared" si="18"/>
        <v>44075</v>
      </c>
      <c r="D179" s="64">
        <f t="shared" si="19"/>
        <v>83257.08586977792</v>
      </c>
      <c r="E179" s="64">
        <f t="shared" si="20"/>
        <v>734.7266218943367</v>
      </c>
      <c r="F179" s="64">
        <f t="shared" si="21"/>
        <v>461.01895209744185</v>
      </c>
      <c r="G179" s="64">
        <f t="shared" si="22"/>
        <v>273.7076697968949</v>
      </c>
      <c r="H179" s="64">
        <f t="shared" si="23"/>
        <v>82796.06691768041</v>
      </c>
      <c r="I179" s="64"/>
      <c r="J179" s="64"/>
      <c r="K179" s="61"/>
    </row>
    <row r="180" spans="2:11" ht="12.75">
      <c r="B180" s="62">
        <f t="shared" si="17"/>
        <v>160</v>
      </c>
      <c r="C180" s="63">
        <f t="shared" si="18"/>
        <v>44105</v>
      </c>
      <c r="D180" s="64">
        <f t="shared" si="19"/>
        <v>82796.06691768041</v>
      </c>
      <c r="E180" s="64">
        <f t="shared" si="20"/>
        <v>734.7266218943367</v>
      </c>
      <c r="F180" s="64">
        <f t="shared" si="21"/>
        <v>462.5345519024624</v>
      </c>
      <c r="G180" s="64">
        <f t="shared" si="22"/>
        <v>272.19206999187435</v>
      </c>
      <c r="H180" s="64">
        <f t="shared" si="23"/>
        <v>82333.53236577797</v>
      </c>
      <c r="I180" s="64"/>
      <c r="J180" s="64"/>
      <c r="K180" s="61"/>
    </row>
    <row r="181" spans="2:11" ht="12.75">
      <c r="B181" s="62">
        <f t="shared" si="17"/>
        <v>161</v>
      </c>
      <c r="C181" s="63">
        <f t="shared" si="18"/>
        <v>44136</v>
      </c>
      <c r="D181" s="64">
        <f t="shared" si="19"/>
        <v>82333.53236577797</v>
      </c>
      <c r="E181" s="64">
        <f t="shared" si="20"/>
        <v>734.7266218943367</v>
      </c>
      <c r="F181" s="64">
        <f t="shared" si="21"/>
        <v>464.0551342418417</v>
      </c>
      <c r="G181" s="64">
        <f t="shared" si="22"/>
        <v>270.67148765249505</v>
      </c>
      <c r="H181" s="64">
        <f t="shared" si="23"/>
        <v>81869.47723153612</v>
      </c>
      <c r="I181" s="64"/>
      <c r="J181" s="64"/>
      <c r="K181" s="61"/>
    </row>
    <row r="182" spans="2:11" ht="12.75">
      <c r="B182" s="62">
        <f t="shared" si="17"/>
        <v>162</v>
      </c>
      <c r="C182" s="63">
        <f t="shared" si="18"/>
        <v>44166</v>
      </c>
      <c r="D182" s="64">
        <f t="shared" si="19"/>
        <v>81869.47723153612</v>
      </c>
      <c r="E182" s="64">
        <f t="shared" si="20"/>
        <v>734.7266218943367</v>
      </c>
      <c r="F182" s="64">
        <f t="shared" si="21"/>
        <v>465.58071549566176</v>
      </c>
      <c r="G182" s="64">
        <f t="shared" si="22"/>
        <v>269.145906398675</v>
      </c>
      <c r="H182" s="64">
        <f t="shared" si="23"/>
        <v>81403.89651604043</v>
      </c>
      <c r="I182" s="64"/>
      <c r="J182" s="64"/>
      <c r="K182" s="61"/>
    </row>
    <row r="183" spans="2:11" ht="12.75">
      <c r="B183" s="62">
        <f t="shared" si="17"/>
        <v>163</v>
      </c>
      <c r="C183" s="63">
        <f t="shared" si="18"/>
        <v>44197</v>
      </c>
      <c r="D183" s="64">
        <f t="shared" si="19"/>
        <v>81403.89651604043</v>
      </c>
      <c r="E183" s="64">
        <f t="shared" si="20"/>
        <v>734.7266218943367</v>
      </c>
      <c r="F183" s="64">
        <f t="shared" si="21"/>
        <v>467.11131209785384</v>
      </c>
      <c r="G183" s="64">
        <f t="shared" si="22"/>
        <v>267.6153097964829</v>
      </c>
      <c r="H183" s="64">
        <f t="shared" si="23"/>
        <v>80936.78520394253</v>
      </c>
      <c r="I183" s="64"/>
      <c r="J183" s="64"/>
      <c r="K183" s="55"/>
    </row>
    <row r="184" spans="2:11" ht="12.75">
      <c r="B184" s="62">
        <f t="shared" si="17"/>
        <v>164</v>
      </c>
      <c r="C184" s="63">
        <f t="shared" si="18"/>
        <v>44228</v>
      </c>
      <c r="D184" s="64">
        <f t="shared" si="19"/>
        <v>80936.78520394253</v>
      </c>
      <c r="E184" s="64">
        <f t="shared" si="20"/>
        <v>734.7266218943367</v>
      </c>
      <c r="F184" s="64">
        <f t="shared" si="21"/>
        <v>468.64694053637567</v>
      </c>
      <c r="G184" s="64">
        <f t="shared" si="22"/>
        <v>266.0796813579611</v>
      </c>
      <c r="H184" s="64">
        <f t="shared" si="23"/>
        <v>80468.1382634062</v>
      </c>
      <c r="I184" s="64"/>
      <c r="J184" s="64"/>
      <c r="K184" s="55"/>
    </row>
    <row r="185" spans="2:11" ht="12.75">
      <c r="B185" s="62">
        <f t="shared" si="17"/>
        <v>165</v>
      </c>
      <c r="C185" s="63">
        <f t="shared" si="18"/>
        <v>44256</v>
      </c>
      <c r="D185" s="64">
        <f t="shared" si="19"/>
        <v>80468.1382634062</v>
      </c>
      <c r="E185" s="64">
        <f t="shared" si="20"/>
        <v>734.7266218943367</v>
      </c>
      <c r="F185" s="64">
        <f t="shared" si="21"/>
        <v>470.1876173533889</v>
      </c>
      <c r="G185" s="64">
        <f t="shared" si="22"/>
        <v>264.5390045409479</v>
      </c>
      <c r="H185" s="64">
        <f t="shared" si="23"/>
        <v>79997.95064605278</v>
      </c>
      <c r="I185" s="64"/>
      <c r="J185" s="64"/>
      <c r="K185" s="55"/>
    </row>
    <row r="186" spans="2:11" ht="12.75">
      <c r="B186" s="62">
        <f t="shared" si="17"/>
        <v>166</v>
      </c>
      <c r="C186" s="63">
        <f t="shared" si="18"/>
        <v>44287</v>
      </c>
      <c r="D186" s="64">
        <f t="shared" si="19"/>
        <v>79997.95064605278</v>
      </c>
      <c r="E186" s="64">
        <f t="shared" si="20"/>
        <v>734.7266218943367</v>
      </c>
      <c r="F186" s="64">
        <f t="shared" si="21"/>
        <v>471.7333591454382</v>
      </c>
      <c r="G186" s="64">
        <f t="shared" si="22"/>
        <v>262.99326274889853</v>
      </c>
      <c r="H186" s="64">
        <f t="shared" si="23"/>
        <v>79526.21728690734</v>
      </c>
      <c r="I186" s="64"/>
      <c r="J186" s="64"/>
      <c r="K186" s="55"/>
    </row>
    <row r="187" spans="2:11" ht="12.75">
      <c r="B187" s="62">
        <f t="shared" si="17"/>
        <v>167</v>
      </c>
      <c r="C187" s="63">
        <f t="shared" si="18"/>
        <v>44317</v>
      </c>
      <c r="D187" s="64">
        <f t="shared" si="19"/>
        <v>79526.21728690734</v>
      </c>
      <c r="E187" s="64">
        <f t="shared" si="20"/>
        <v>734.7266218943367</v>
      </c>
      <c r="F187" s="64">
        <f t="shared" si="21"/>
        <v>473.28418256362886</v>
      </c>
      <c r="G187" s="64">
        <f t="shared" si="22"/>
        <v>261.4424393307079</v>
      </c>
      <c r="H187" s="64">
        <f t="shared" si="23"/>
        <v>79052.93310434368</v>
      </c>
      <c r="I187" s="64"/>
      <c r="J187" s="64"/>
      <c r="K187" s="55"/>
    </row>
    <row r="188" spans="2:11" ht="12.75">
      <c r="B188" s="65">
        <f t="shared" si="17"/>
        <v>168</v>
      </c>
      <c r="C188" s="66">
        <f t="shared" si="18"/>
        <v>44348</v>
      </c>
      <c r="D188" s="67">
        <f t="shared" si="19"/>
        <v>79052.93310434368</v>
      </c>
      <c r="E188" s="67">
        <f t="shared" si="20"/>
        <v>734.7266218943367</v>
      </c>
      <c r="F188" s="67">
        <f t="shared" si="21"/>
        <v>474.8401043138069</v>
      </c>
      <c r="G188" s="67">
        <f t="shared" si="22"/>
        <v>259.88651758052987</v>
      </c>
      <c r="H188" s="67">
        <f t="shared" si="23"/>
        <v>78578.09300002988</v>
      </c>
      <c r="I188" s="67">
        <f>SUM(F177:F188)</f>
        <v>5596.503823086612</v>
      </c>
      <c r="J188" s="67">
        <f>SUM(G177:G188)</f>
        <v>3220.215639645428</v>
      </c>
      <c r="K188" s="68"/>
    </row>
    <row r="189" spans="2:11" ht="12.75">
      <c r="B189" s="62">
        <f t="shared" si="17"/>
        <v>169</v>
      </c>
      <c r="C189" s="63">
        <f t="shared" si="18"/>
        <v>44378</v>
      </c>
      <c r="D189" s="64">
        <f t="shared" si="19"/>
        <v>78578.09300002988</v>
      </c>
      <c r="E189" s="64">
        <f t="shared" si="20"/>
        <v>734.7266218943367</v>
      </c>
      <c r="F189" s="64">
        <f t="shared" si="21"/>
        <v>476.4011411567385</v>
      </c>
      <c r="G189" s="64">
        <f t="shared" si="22"/>
        <v>258.32548073759824</v>
      </c>
      <c r="H189" s="64">
        <f t="shared" si="23"/>
        <v>78101.69185887318</v>
      </c>
      <c r="I189" s="64"/>
      <c r="J189" s="64"/>
      <c r="K189" s="61"/>
    </row>
    <row r="190" spans="2:11" ht="12.75">
      <c r="B190" s="62">
        <f t="shared" si="17"/>
        <v>170</v>
      </c>
      <c r="C190" s="63">
        <f t="shared" si="18"/>
        <v>44409</v>
      </c>
      <c r="D190" s="64">
        <f t="shared" si="19"/>
        <v>78101.69185887318</v>
      </c>
      <c r="E190" s="64">
        <f t="shared" si="20"/>
        <v>734.7266218943367</v>
      </c>
      <c r="F190" s="64">
        <f t="shared" si="21"/>
        <v>477.96730990829116</v>
      </c>
      <c r="G190" s="64">
        <f t="shared" si="22"/>
        <v>256.7593119860456</v>
      </c>
      <c r="H190" s="64">
        <f t="shared" si="23"/>
        <v>77623.72454896485</v>
      </c>
      <c r="I190" s="64"/>
      <c r="J190" s="64"/>
      <c r="K190" s="61"/>
    </row>
    <row r="191" spans="2:11" ht="12.75">
      <c r="B191" s="62">
        <f t="shared" si="17"/>
        <v>171</v>
      </c>
      <c r="C191" s="63">
        <f t="shared" si="18"/>
        <v>44440</v>
      </c>
      <c r="D191" s="64">
        <f t="shared" si="19"/>
        <v>77623.72454896485</v>
      </c>
      <c r="E191" s="64">
        <f t="shared" si="20"/>
        <v>734.7266218943367</v>
      </c>
      <c r="F191" s="64">
        <f t="shared" si="21"/>
        <v>479.5386274396148</v>
      </c>
      <c r="G191" s="64">
        <f t="shared" si="22"/>
        <v>255.18799445472195</v>
      </c>
      <c r="H191" s="64">
        <f t="shared" si="23"/>
        <v>77144.18592152518</v>
      </c>
      <c r="I191" s="64"/>
      <c r="J191" s="64"/>
      <c r="K191" s="61"/>
    </row>
    <row r="192" spans="2:11" ht="12.75">
      <c r="B192" s="62">
        <f t="shared" si="17"/>
        <v>172</v>
      </c>
      <c r="C192" s="63">
        <f t="shared" si="18"/>
        <v>44470</v>
      </c>
      <c r="D192" s="64">
        <f t="shared" si="19"/>
        <v>77144.18592152518</v>
      </c>
      <c r="E192" s="64">
        <f t="shared" si="20"/>
        <v>734.7266218943367</v>
      </c>
      <c r="F192" s="64">
        <f t="shared" si="21"/>
        <v>481.1151106773227</v>
      </c>
      <c r="G192" s="64">
        <f t="shared" si="22"/>
        <v>253.61151121701403</v>
      </c>
      <c r="H192" s="64">
        <f t="shared" si="23"/>
        <v>76663.07081084789</v>
      </c>
      <c r="I192" s="64"/>
      <c r="J192" s="64"/>
      <c r="K192" s="61"/>
    </row>
    <row r="193" spans="2:11" ht="12.75">
      <c r="B193" s="62">
        <f t="shared" si="17"/>
        <v>173</v>
      </c>
      <c r="C193" s="63">
        <f t="shared" si="18"/>
        <v>44501</v>
      </c>
      <c r="D193" s="64">
        <f t="shared" si="19"/>
        <v>76663.07081084789</v>
      </c>
      <c r="E193" s="64">
        <f t="shared" si="20"/>
        <v>734.7266218943367</v>
      </c>
      <c r="F193" s="64">
        <f t="shared" si="21"/>
        <v>482.6967766036743</v>
      </c>
      <c r="G193" s="64">
        <f t="shared" si="22"/>
        <v>252.02984529066242</v>
      </c>
      <c r="H193" s="64">
        <f t="shared" si="23"/>
        <v>76180.37403424419</v>
      </c>
      <c r="I193" s="64"/>
      <c r="J193" s="64"/>
      <c r="K193" s="61"/>
    </row>
    <row r="194" spans="2:11" ht="12.75">
      <c r="B194" s="62">
        <f t="shared" si="17"/>
        <v>174</v>
      </c>
      <c r="C194" s="63">
        <f t="shared" si="18"/>
        <v>44531</v>
      </c>
      <c r="D194" s="64">
        <f t="shared" si="19"/>
        <v>76180.37403424419</v>
      </c>
      <c r="E194" s="64">
        <f t="shared" si="20"/>
        <v>734.7266218943367</v>
      </c>
      <c r="F194" s="64">
        <f t="shared" si="21"/>
        <v>484.283642256759</v>
      </c>
      <c r="G194" s="64">
        <f t="shared" si="22"/>
        <v>250.44297963757776</v>
      </c>
      <c r="H194" s="64">
        <f t="shared" si="23"/>
        <v>75696.09039198741</v>
      </c>
      <c r="I194" s="64"/>
      <c r="J194" s="64"/>
      <c r="K194" s="61"/>
    </row>
    <row r="195" spans="2:11" ht="12.75">
      <c r="B195" s="62">
        <f t="shared" si="17"/>
        <v>175</v>
      </c>
      <c r="C195" s="63">
        <f t="shared" si="18"/>
        <v>44562</v>
      </c>
      <c r="D195" s="64">
        <f t="shared" si="19"/>
        <v>75696.09039198741</v>
      </c>
      <c r="E195" s="64">
        <f t="shared" si="20"/>
        <v>734.7266218943367</v>
      </c>
      <c r="F195" s="64">
        <f t="shared" si="21"/>
        <v>485.87572473067814</v>
      </c>
      <c r="G195" s="64">
        <f t="shared" si="22"/>
        <v>248.85089716365863</v>
      </c>
      <c r="H195" s="64">
        <f t="shared" si="23"/>
        <v>75210.21466725669</v>
      </c>
      <c r="I195" s="64"/>
      <c r="J195" s="64"/>
      <c r="K195" s="55"/>
    </row>
    <row r="196" spans="2:11" ht="12.75">
      <c r="B196" s="62">
        <f t="shared" si="17"/>
        <v>176</v>
      </c>
      <c r="C196" s="63">
        <f t="shared" si="18"/>
        <v>44593</v>
      </c>
      <c r="D196" s="64">
        <f t="shared" si="19"/>
        <v>75210.21466725669</v>
      </c>
      <c r="E196" s="64">
        <f t="shared" si="20"/>
        <v>734.7266218943367</v>
      </c>
      <c r="F196" s="64">
        <f t="shared" si="21"/>
        <v>487.4730411757304</v>
      </c>
      <c r="G196" s="64">
        <f t="shared" si="22"/>
        <v>247.25358071860637</v>
      </c>
      <c r="H196" s="64">
        <f t="shared" si="23"/>
        <v>74722.74162608097</v>
      </c>
      <c r="I196" s="64"/>
      <c r="J196" s="64"/>
      <c r="K196" s="55"/>
    </row>
    <row r="197" spans="2:11" ht="12.75">
      <c r="B197" s="62">
        <f t="shared" si="17"/>
        <v>177</v>
      </c>
      <c r="C197" s="63">
        <f t="shared" si="18"/>
        <v>44621</v>
      </c>
      <c r="D197" s="64">
        <f t="shared" si="19"/>
        <v>74722.74162608097</v>
      </c>
      <c r="E197" s="64">
        <f t="shared" si="20"/>
        <v>734.7266218943367</v>
      </c>
      <c r="F197" s="64">
        <f t="shared" si="21"/>
        <v>489.07560879859557</v>
      </c>
      <c r="G197" s="64">
        <f t="shared" si="22"/>
        <v>245.6510130957412</v>
      </c>
      <c r="H197" s="64">
        <f t="shared" si="23"/>
        <v>74233.66601728235</v>
      </c>
      <c r="I197" s="64"/>
      <c r="J197" s="64"/>
      <c r="K197" s="55"/>
    </row>
    <row r="198" spans="2:11" ht="12.75">
      <c r="B198" s="62">
        <f t="shared" si="17"/>
        <v>178</v>
      </c>
      <c r="C198" s="63">
        <f t="shared" si="18"/>
        <v>44652</v>
      </c>
      <c r="D198" s="64">
        <f t="shared" si="19"/>
        <v>74233.66601728235</v>
      </c>
      <c r="E198" s="64">
        <f t="shared" si="20"/>
        <v>734.7266218943367</v>
      </c>
      <c r="F198" s="64">
        <f t="shared" si="21"/>
        <v>490.683444862521</v>
      </c>
      <c r="G198" s="64">
        <f t="shared" si="22"/>
        <v>244.04317703181573</v>
      </c>
      <c r="H198" s="64">
        <f t="shared" si="23"/>
        <v>73742.98257241986</v>
      </c>
      <c r="I198" s="64"/>
      <c r="J198" s="64"/>
      <c r="K198" s="55"/>
    </row>
    <row r="199" spans="2:11" ht="12.75">
      <c r="B199" s="62">
        <f t="shared" si="17"/>
        <v>179</v>
      </c>
      <c r="C199" s="63">
        <f t="shared" si="18"/>
        <v>44682</v>
      </c>
      <c r="D199" s="64">
        <f t="shared" si="19"/>
        <v>73742.98257241986</v>
      </c>
      <c r="E199" s="64">
        <f t="shared" si="20"/>
        <v>734.7266218943367</v>
      </c>
      <c r="F199" s="64">
        <f t="shared" si="21"/>
        <v>492.29656668750647</v>
      </c>
      <c r="G199" s="64">
        <f t="shared" si="22"/>
        <v>242.4300552068303</v>
      </c>
      <c r="H199" s="64">
        <f t="shared" si="23"/>
        <v>73250.6860057323</v>
      </c>
      <c r="I199" s="64"/>
      <c r="J199" s="64"/>
      <c r="K199" s="55"/>
    </row>
    <row r="200" spans="2:11" ht="12.75">
      <c r="B200" s="65">
        <f t="shared" si="17"/>
        <v>180</v>
      </c>
      <c r="C200" s="66">
        <f t="shared" si="18"/>
        <v>44713</v>
      </c>
      <c r="D200" s="67">
        <f t="shared" si="19"/>
        <v>73250.6860057323</v>
      </c>
      <c r="E200" s="67">
        <f t="shared" si="20"/>
        <v>734.7266218943367</v>
      </c>
      <c r="F200" s="67">
        <f t="shared" si="21"/>
        <v>493.91499165049174</v>
      </c>
      <c r="G200" s="67">
        <f t="shared" si="22"/>
        <v>240.81163024384497</v>
      </c>
      <c r="H200" s="67">
        <f t="shared" si="23"/>
        <v>72756.77101408181</v>
      </c>
      <c r="I200" s="67">
        <f>SUM(F189:F200)</f>
        <v>5821.321985947924</v>
      </c>
      <c r="J200" s="67">
        <f>SUM(G189:G200)</f>
        <v>2995.397476784117</v>
      </c>
      <c r="K200" s="68"/>
    </row>
    <row r="201" spans="2:11" ht="12.75">
      <c r="B201" s="62">
        <f t="shared" si="17"/>
        <v>181</v>
      </c>
      <c r="C201" s="63">
        <f t="shared" si="18"/>
        <v>44743</v>
      </c>
      <c r="D201" s="64">
        <f t="shared" si="19"/>
        <v>72756.77101408181</v>
      </c>
      <c r="E201" s="64">
        <f t="shared" si="20"/>
        <v>734.7266218943367</v>
      </c>
      <c r="F201" s="64">
        <f t="shared" si="21"/>
        <v>495.5387371855428</v>
      </c>
      <c r="G201" s="64">
        <f t="shared" si="22"/>
        <v>239.18788470879394</v>
      </c>
      <c r="H201" s="64">
        <f t="shared" si="23"/>
        <v>72261.23227689628</v>
      </c>
      <c r="I201" s="64"/>
      <c r="J201" s="64"/>
      <c r="K201" s="61"/>
    </row>
    <row r="202" spans="2:11" ht="12.75">
      <c r="B202" s="62">
        <f t="shared" si="17"/>
        <v>182</v>
      </c>
      <c r="C202" s="63">
        <f t="shared" si="18"/>
        <v>44774</v>
      </c>
      <c r="D202" s="64">
        <f t="shared" si="19"/>
        <v>72261.23227689628</v>
      </c>
      <c r="E202" s="64">
        <f t="shared" si="20"/>
        <v>734.7266218943367</v>
      </c>
      <c r="F202" s="64">
        <f t="shared" si="21"/>
        <v>497.16782078404026</v>
      </c>
      <c r="G202" s="64">
        <f t="shared" si="22"/>
        <v>237.5588011102965</v>
      </c>
      <c r="H202" s="64">
        <f t="shared" si="23"/>
        <v>71764.06445611222</v>
      </c>
      <c r="I202" s="64"/>
      <c r="J202" s="64"/>
      <c r="K202" s="61"/>
    </row>
    <row r="203" spans="2:11" ht="12.75">
      <c r="B203" s="62">
        <f t="shared" si="17"/>
        <v>183</v>
      </c>
      <c r="C203" s="63">
        <f t="shared" si="18"/>
        <v>44805</v>
      </c>
      <c r="D203" s="64">
        <f t="shared" si="19"/>
        <v>71764.06445611222</v>
      </c>
      <c r="E203" s="64">
        <f t="shared" si="20"/>
        <v>734.7266218943367</v>
      </c>
      <c r="F203" s="64">
        <f t="shared" si="21"/>
        <v>498.8022599948678</v>
      </c>
      <c r="G203" s="64">
        <f t="shared" si="22"/>
        <v>235.92436189946892</v>
      </c>
      <c r="H203" s="64">
        <f t="shared" si="23"/>
        <v>71265.26219611731</v>
      </c>
      <c r="I203" s="64"/>
      <c r="J203" s="64"/>
      <c r="K203" s="61"/>
    </row>
    <row r="204" spans="2:11" ht="12.75">
      <c r="B204" s="62">
        <f t="shared" si="17"/>
        <v>184</v>
      </c>
      <c r="C204" s="63">
        <f t="shared" si="18"/>
        <v>44835</v>
      </c>
      <c r="D204" s="64">
        <f t="shared" si="19"/>
        <v>71265.26219611731</v>
      </c>
      <c r="E204" s="64">
        <f t="shared" si="20"/>
        <v>734.7266218943367</v>
      </c>
      <c r="F204" s="64">
        <f t="shared" si="21"/>
        <v>500.44207242460106</v>
      </c>
      <c r="G204" s="64">
        <f t="shared" si="22"/>
        <v>234.28454946973568</v>
      </c>
      <c r="H204" s="64">
        <f t="shared" si="23"/>
        <v>70764.82012369268</v>
      </c>
      <c r="I204" s="64"/>
      <c r="J204" s="64"/>
      <c r="K204" s="61"/>
    </row>
    <row r="205" spans="2:11" ht="12.75">
      <c r="B205" s="62">
        <f t="shared" si="17"/>
        <v>185</v>
      </c>
      <c r="C205" s="63">
        <f t="shared" si="18"/>
        <v>44866</v>
      </c>
      <c r="D205" s="64">
        <f t="shared" si="19"/>
        <v>70764.82012369268</v>
      </c>
      <c r="E205" s="64">
        <f t="shared" si="20"/>
        <v>734.7266218943367</v>
      </c>
      <c r="F205" s="64">
        <f t="shared" si="21"/>
        <v>502.08727573769704</v>
      </c>
      <c r="G205" s="64">
        <f t="shared" si="22"/>
        <v>232.6393461566397</v>
      </c>
      <c r="H205" s="64">
        <f t="shared" si="23"/>
        <v>70262.73284795499</v>
      </c>
      <c r="I205" s="64"/>
      <c r="J205" s="64"/>
      <c r="K205" s="61"/>
    </row>
    <row r="206" spans="2:11" ht="12.75">
      <c r="B206" s="62">
        <f t="shared" si="17"/>
        <v>186</v>
      </c>
      <c r="C206" s="63">
        <f t="shared" si="18"/>
        <v>44896</v>
      </c>
      <c r="D206" s="64">
        <f t="shared" si="19"/>
        <v>70262.73284795499</v>
      </c>
      <c r="E206" s="64">
        <f t="shared" si="20"/>
        <v>734.7266218943367</v>
      </c>
      <c r="F206" s="64">
        <f t="shared" si="21"/>
        <v>503.73788765668473</v>
      </c>
      <c r="G206" s="64">
        <f t="shared" si="22"/>
        <v>230.98873423765204</v>
      </c>
      <c r="H206" s="64">
        <f t="shared" si="23"/>
        <v>69758.99496029833</v>
      </c>
      <c r="I206" s="64"/>
      <c r="J206" s="64"/>
      <c r="K206" s="61"/>
    </row>
    <row r="207" spans="2:11" ht="12.75">
      <c r="B207" s="62">
        <f t="shared" si="17"/>
        <v>187</v>
      </c>
      <c r="C207" s="63">
        <f t="shared" si="18"/>
        <v>44927</v>
      </c>
      <c r="D207" s="64">
        <f t="shared" si="19"/>
        <v>69758.99496029833</v>
      </c>
      <c r="E207" s="64">
        <f t="shared" si="20"/>
        <v>734.7266218943367</v>
      </c>
      <c r="F207" s="64">
        <f t="shared" si="21"/>
        <v>505.393925962356</v>
      </c>
      <c r="G207" s="64">
        <f t="shared" si="22"/>
        <v>229.33269593198074</v>
      </c>
      <c r="H207" s="64">
        <f t="shared" si="23"/>
        <v>69253.60103433594</v>
      </c>
      <c r="I207" s="64"/>
      <c r="J207" s="64"/>
      <c r="K207" s="55"/>
    </row>
    <row r="208" spans="2:11" ht="12.75">
      <c r="B208" s="62">
        <f t="shared" si="17"/>
        <v>188</v>
      </c>
      <c r="C208" s="63">
        <f t="shared" si="18"/>
        <v>44958</v>
      </c>
      <c r="D208" s="64">
        <f t="shared" si="19"/>
        <v>69253.60103433594</v>
      </c>
      <c r="E208" s="64">
        <f t="shared" si="20"/>
        <v>734.7266218943367</v>
      </c>
      <c r="F208" s="64">
        <f t="shared" si="21"/>
        <v>507.0554084939573</v>
      </c>
      <c r="G208" s="64">
        <f t="shared" si="22"/>
        <v>227.6712134003794</v>
      </c>
      <c r="H208" s="64">
        <f t="shared" si="23"/>
        <v>68746.54562584197</v>
      </c>
      <c r="I208" s="64"/>
      <c r="J208" s="64"/>
      <c r="K208" s="55"/>
    </row>
    <row r="209" spans="2:11" ht="12.75">
      <c r="B209" s="62">
        <f t="shared" si="17"/>
        <v>189</v>
      </c>
      <c r="C209" s="63">
        <f t="shared" si="18"/>
        <v>44986</v>
      </c>
      <c r="D209" s="64">
        <f t="shared" si="19"/>
        <v>68746.54562584197</v>
      </c>
      <c r="E209" s="64">
        <f t="shared" si="20"/>
        <v>734.7266218943367</v>
      </c>
      <c r="F209" s="64">
        <f t="shared" si="21"/>
        <v>508.72235314938126</v>
      </c>
      <c r="G209" s="64">
        <f t="shared" si="22"/>
        <v>226.00426874495548</v>
      </c>
      <c r="H209" s="64">
        <f t="shared" si="23"/>
        <v>68237.82327269259</v>
      </c>
      <c r="I209" s="64"/>
      <c r="J209" s="64"/>
      <c r="K209" s="55"/>
    </row>
    <row r="210" spans="2:11" ht="12.75">
      <c r="B210" s="62">
        <f t="shared" si="17"/>
        <v>190</v>
      </c>
      <c r="C210" s="63">
        <f t="shared" si="18"/>
        <v>45017</v>
      </c>
      <c r="D210" s="64">
        <f t="shared" si="19"/>
        <v>68237.82327269259</v>
      </c>
      <c r="E210" s="64">
        <f t="shared" si="20"/>
        <v>734.7266218943367</v>
      </c>
      <c r="F210" s="64">
        <f t="shared" si="21"/>
        <v>510.3947778853599</v>
      </c>
      <c r="G210" s="64">
        <f t="shared" si="22"/>
        <v>224.3318440089769</v>
      </c>
      <c r="H210" s="64">
        <f t="shared" si="23"/>
        <v>67727.42849480722</v>
      </c>
      <c r="I210" s="64"/>
      <c r="J210" s="64"/>
      <c r="K210" s="55"/>
    </row>
    <row r="211" spans="2:11" ht="12.75">
      <c r="B211" s="62">
        <f t="shared" si="17"/>
        <v>191</v>
      </c>
      <c r="C211" s="63">
        <f t="shared" si="18"/>
        <v>45047</v>
      </c>
      <c r="D211" s="64">
        <f t="shared" si="19"/>
        <v>67727.42849480722</v>
      </c>
      <c r="E211" s="64">
        <f t="shared" si="20"/>
        <v>734.7266218943367</v>
      </c>
      <c r="F211" s="64">
        <f t="shared" si="21"/>
        <v>512.072700717658</v>
      </c>
      <c r="G211" s="64">
        <f t="shared" si="22"/>
        <v>222.65392117667872</v>
      </c>
      <c r="H211" s="64">
        <f t="shared" si="23"/>
        <v>67215.3557940895</v>
      </c>
      <c r="I211" s="64"/>
      <c r="J211" s="64"/>
      <c r="K211" s="55"/>
    </row>
    <row r="212" spans="2:11" ht="12.75">
      <c r="B212" s="65">
        <f t="shared" si="17"/>
        <v>192</v>
      </c>
      <c r="C212" s="66">
        <f t="shared" si="18"/>
        <v>45078</v>
      </c>
      <c r="D212" s="67">
        <f t="shared" si="19"/>
        <v>67215.3557940895</v>
      </c>
      <c r="E212" s="67">
        <f t="shared" si="20"/>
        <v>734.7266218943367</v>
      </c>
      <c r="F212" s="67">
        <f t="shared" si="21"/>
        <v>513.7561397212676</v>
      </c>
      <c r="G212" s="67">
        <f t="shared" si="22"/>
        <v>220.97048217306923</v>
      </c>
      <c r="H212" s="67">
        <f t="shared" si="23"/>
        <v>66701.59965436824</v>
      </c>
      <c r="I212" s="67">
        <f>SUM(F201:F212)</f>
        <v>6055.171359713414</v>
      </c>
      <c r="J212" s="67">
        <f>SUM(G201:G212)</f>
        <v>2761.548103018627</v>
      </c>
      <c r="K212" s="68"/>
    </row>
    <row r="213" spans="2:11" ht="12.75">
      <c r="B213" s="62">
        <f aca="true" t="shared" si="24" ref="B213:B276">IF(Loan_Not_Paid*Values_Entered,Payment_Number,"")</f>
        <v>193</v>
      </c>
      <c r="C213" s="63">
        <f aca="true" t="shared" si="25" ref="C213:C276">IF(Loan_Not_Paid*Values_Entered,Payment_Date,"")</f>
        <v>45108</v>
      </c>
      <c r="D213" s="64">
        <f aca="true" t="shared" si="26" ref="D213:D276">IF(Loan_Not_Paid*Values_Entered,Beginning_Balance,"")</f>
        <v>66701.59965436824</v>
      </c>
      <c r="E213" s="64">
        <f aca="true" t="shared" si="27" ref="E213:E276">IF(Loan_Not_Paid*Values_Entered,Monthly_Payment,"")</f>
        <v>734.7266218943367</v>
      </c>
      <c r="F213" s="64">
        <f aca="true" t="shared" si="28" ref="F213:F276">IF(Loan_Not_Paid*Values_Entered,Principal,"")</f>
        <v>515.4451130306011</v>
      </c>
      <c r="G213" s="64">
        <f aca="true" t="shared" si="29" ref="G213:G276">IF(Loan_Not_Paid*Values_Entered,Interest,"")</f>
        <v>219.2815088637356</v>
      </c>
      <c r="H213" s="64">
        <f aca="true" t="shared" si="30" ref="H213:H276">IF(Loan_Not_Paid*Values_Entered,Ending_Balance,"")</f>
        <v>66186.15454133763</v>
      </c>
      <c r="I213" s="64"/>
      <c r="J213" s="64"/>
      <c r="K213" s="61"/>
    </row>
    <row r="214" spans="2:11" ht="12.75">
      <c r="B214" s="62">
        <f t="shared" si="24"/>
        <v>194</v>
      </c>
      <c r="C214" s="63">
        <f t="shared" si="25"/>
        <v>45139</v>
      </c>
      <c r="D214" s="64">
        <f t="shared" si="26"/>
        <v>66186.15454133763</v>
      </c>
      <c r="E214" s="64">
        <f t="shared" si="27"/>
        <v>734.7266218943367</v>
      </c>
      <c r="F214" s="64">
        <f t="shared" si="28"/>
        <v>517.1396388396893</v>
      </c>
      <c r="G214" s="64">
        <f t="shared" si="29"/>
        <v>217.58698305464748</v>
      </c>
      <c r="H214" s="64">
        <f t="shared" si="30"/>
        <v>65669.0149024979</v>
      </c>
      <c r="I214" s="64"/>
      <c r="J214" s="64"/>
      <c r="K214" s="61"/>
    </row>
    <row r="215" spans="2:11" ht="12.75">
      <c r="B215" s="62">
        <f t="shared" si="24"/>
        <v>195</v>
      </c>
      <c r="C215" s="63">
        <f t="shared" si="25"/>
        <v>45170</v>
      </c>
      <c r="D215" s="64">
        <f t="shared" si="26"/>
        <v>65669.0149024979</v>
      </c>
      <c r="E215" s="64">
        <f t="shared" si="27"/>
        <v>734.7266218943367</v>
      </c>
      <c r="F215" s="64">
        <f t="shared" si="28"/>
        <v>518.8397354023749</v>
      </c>
      <c r="G215" s="64">
        <f t="shared" si="29"/>
        <v>215.88688649196186</v>
      </c>
      <c r="H215" s="64">
        <f t="shared" si="30"/>
        <v>65150.17516709556</v>
      </c>
      <c r="I215" s="64"/>
      <c r="J215" s="64"/>
      <c r="K215" s="61"/>
    </row>
    <row r="216" spans="2:11" ht="12.75">
      <c r="B216" s="62">
        <f t="shared" si="24"/>
        <v>196</v>
      </c>
      <c r="C216" s="63">
        <f t="shared" si="25"/>
        <v>45200</v>
      </c>
      <c r="D216" s="64">
        <f t="shared" si="26"/>
        <v>65150.17516709556</v>
      </c>
      <c r="E216" s="64">
        <f t="shared" si="27"/>
        <v>734.7266218943367</v>
      </c>
      <c r="F216" s="64">
        <f t="shared" si="28"/>
        <v>520.5454210325101</v>
      </c>
      <c r="G216" s="64">
        <f t="shared" si="29"/>
        <v>214.18120086182665</v>
      </c>
      <c r="H216" s="64">
        <f t="shared" si="30"/>
        <v>64629.62974606303</v>
      </c>
      <c r="I216" s="64"/>
      <c r="J216" s="64"/>
      <c r="K216" s="61"/>
    </row>
    <row r="217" spans="2:11" ht="12.75">
      <c r="B217" s="62">
        <f t="shared" si="24"/>
        <v>197</v>
      </c>
      <c r="C217" s="63">
        <f t="shared" si="25"/>
        <v>45231</v>
      </c>
      <c r="D217" s="64">
        <f t="shared" si="26"/>
        <v>64629.62974606303</v>
      </c>
      <c r="E217" s="64">
        <f t="shared" si="27"/>
        <v>734.7266218943367</v>
      </c>
      <c r="F217" s="64">
        <f t="shared" si="28"/>
        <v>522.2567141041545</v>
      </c>
      <c r="G217" s="64">
        <f t="shared" si="29"/>
        <v>212.46990779018222</v>
      </c>
      <c r="H217" s="64">
        <f t="shared" si="30"/>
        <v>64107.37303195888</v>
      </c>
      <c r="I217" s="64"/>
      <c r="J217" s="64"/>
      <c r="K217" s="61"/>
    </row>
    <row r="218" spans="2:11" ht="12.75">
      <c r="B218" s="62">
        <f t="shared" si="24"/>
        <v>198</v>
      </c>
      <c r="C218" s="63">
        <f t="shared" si="25"/>
        <v>45261</v>
      </c>
      <c r="D218" s="64">
        <f t="shared" si="26"/>
        <v>64107.37303195888</v>
      </c>
      <c r="E218" s="64">
        <f t="shared" si="27"/>
        <v>734.7266218943367</v>
      </c>
      <c r="F218" s="64">
        <f t="shared" si="28"/>
        <v>523.9736330517719</v>
      </c>
      <c r="G218" s="64">
        <f t="shared" si="29"/>
        <v>210.75298884256483</v>
      </c>
      <c r="H218" s="64">
        <f t="shared" si="30"/>
        <v>63583.39939890706</v>
      </c>
      <c r="I218" s="64"/>
      <c r="J218" s="64"/>
      <c r="K218" s="61"/>
    </row>
    <row r="219" spans="2:11" ht="12.75">
      <c r="B219" s="62">
        <f t="shared" si="24"/>
        <v>199</v>
      </c>
      <c r="C219" s="63">
        <f t="shared" si="25"/>
        <v>45292</v>
      </c>
      <c r="D219" s="64">
        <f t="shared" si="26"/>
        <v>63583.39939890706</v>
      </c>
      <c r="E219" s="64">
        <f t="shared" si="27"/>
        <v>734.7266218943367</v>
      </c>
      <c r="F219" s="64">
        <f t="shared" si="28"/>
        <v>525.6961963704298</v>
      </c>
      <c r="G219" s="64">
        <f t="shared" si="29"/>
        <v>209.03042552390696</v>
      </c>
      <c r="H219" s="64">
        <f t="shared" si="30"/>
        <v>63057.70320253665</v>
      </c>
      <c r="I219" s="64"/>
      <c r="J219" s="64"/>
      <c r="K219" s="55"/>
    </row>
    <row r="220" spans="2:11" ht="12.75">
      <c r="B220" s="62">
        <f t="shared" si="24"/>
        <v>200</v>
      </c>
      <c r="C220" s="63">
        <f t="shared" si="25"/>
        <v>45323</v>
      </c>
      <c r="D220" s="64">
        <f t="shared" si="26"/>
        <v>63057.70320253665</v>
      </c>
      <c r="E220" s="64">
        <f t="shared" si="27"/>
        <v>734.7266218943367</v>
      </c>
      <c r="F220" s="64">
        <f t="shared" si="28"/>
        <v>527.4244226159975</v>
      </c>
      <c r="G220" s="64">
        <f t="shared" si="29"/>
        <v>207.30219927833923</v>
      </c>
      <c r="H220" s="64">
        <f t="shared" si="30"/>
        <v>62530.27877992063</v>
      </c>
      <c r="I220" s="64"/>
      <c r="J220" s="64"/>
      <c r="K220" s="55"/>
    </row>
    <row r="221" spans="2:11" ht="12.75">
      <c r="B221" s="62">
        <f t="shared" si="24"/>
        <v>201</v>
      </c>
      <c r="C221" s="63">
        <f t="shared" si="25"/>
        <v>45352</v>
      </c>
      <c r="D221" s="64">
        <f t="shared" si="26"/>
        <v>62530.27877992063</v>
      </c>
      <c r="E221" s="64">
        <f t="shared" si="27"/>
        <v>734.7266218943367</v>
      </c>
      <c r="F221" s="64">
        <f t="shared" si="28"/>
        <v>529.1583304053477</v>
      </c>
      <c r="G221" s="64">
        <f t="shared" si="29"/>
        <v>205.56829148898908</v>
      </c>
      <c r="H221" s="64">
        <f t="shared" si="30"/>
        <v>62001.12044951529</v>
      </c>
      <c r="I221" s="64"/>
      <c r="J221" s="64"/>
      <c r="K221" s="55"/>
    </row>
    <row r="222" spans="2:11" ht="12.75">
      <c r="B222" s="62">
        <f t="shared" si="24"/>
        <v>202</v>
      </c>
      <c r="C222" s="63">
        <f t="shared" si="25"/>
        <v>45383</v>
      </c>
      <c r="D222" s="64">
        <f t="shared" si="26"/>
        <v>62001.12044951529</v>
      </c>
      <c r="E222" s="64">
        <f t="shared" si="27"/>
        <v>734.7266218943367</v>
      </c>
      <c r="F222" s="64">
        <f t="shared" si="28"/>
        <v>530.8979384165552</v>
      </c>
      <c r="G222" s="64">
        <f t="shared" si="29"/>
        <v>203.82868347778154</v>
      </c>
      <c r="H222" s="64">
        <f t="shared" si="30"/>
        <v>61470.22251109869</v>
      </c>
      <c r="I222" s="64"/>
      <c r="J222" s="64"/>
      <c r="K222" s="55"/>
    </row>
    <row r="223" spans="2:11" ht="12.75">
      <c r="B223" s="62">
        <f t="shared" si="24"/>
        <v>203</v>
      </c>
      <c r="C223" s="63">
        <f t="shared" si="25"/>
        <v>45413</v>
      </c>
      <c r="D223" s="64">
        <f t="shared" si="26"/>
        <v>61470.22251109869</v>
      </c>
      <c r="E223" s="64">
        <f t="shared" si="27"/>
        <v>734.7266218943367</v>
      </c>
      <c r="F223" s="64">
        <f t="shared" si="28"/>
        <v>532.6432653890997</v>
      </c>
      <c r="G223" s="64">
        <f t="shared" si="29"/>
        <v>202.08335650523696</v>
      </c>
      <c r="H223" s="64">
        <f t="shared" si="30"/>
        <v>60937.57924570952</v>
      </c>
      <c r="I223" s="64"/>
      <c r="J223" s="64"/>
      <c r="K223" s="55"/>
    </row>
    <row r="224" spans="2:11" ht="12.75">
      <c r="B224" s="65">
        <f t="shared" si="24"/>
        <v>204</v>
      </c>
      <c r="C224" s="66">
        <f t="shared" si="25"/>
        <v>45444</v>
      </c>
      <c r="D224" s="67">
        <f t="shared" si="26"/>
        <v>60937.57924570952</v>
      </c>
      <c r="E224" s="67">
        <f t="shared" si="27"/>
        <v>734.7266218943367</v>
      </c>
      <c r="F224" s="67">
        <f t="shared" si="28"/>
        <v>534.3943301240668</v>
      </c>
      <c r="G224" s="67">
        <f t="shared" si="29"/>
        <v>200.33229177027005</v>
      </c>
      <c r="H224" s="67">
        <f t="shared" si="30"/>
        <v>60403.1849155855</v>
      </c>
      <c r="I224" s="67">
        <f>SUM(F213:F224)</f>
        <v>6298.414738782598</v>
      </c>
      <c r="J224" s="67">
        <f>SUM(G213:G224)</f>
        <v>2518.304723949442</v>
      </c>
      <c r="K224" s="68"/>
    </row>
    <row r="225" spans="2:11" ht="12.75">
      <c r="B225" s="62">
        <f t="shared" si="24"/>
        <v>205</v>
      </c>
      <c r="C225" s="63">
        <f t="shared" si="25"/>
        <v>45474</v>
      </c>
      <c r="D225" s="64">
        <f t="shared" si="26"/>
        <v>60403.1849155855</v>
      </c>
      <c r="E225" s="64">
        <f t="shared" si="27"/>
        <v>734.7266218943367</v>
      </c>
      <c r="F225" s="64">
        <f t="shared" si="28"/>
        <v>536.1511514843494</v>
      </c>
      <c r="G225" s="64">
        <f t="shared" si="29"/>
        <v>198.57547040998733</v>
      </c>
      <c r="H225" s="64">
        <f t="shared" si="30"/>
        <v>59867.03376410119</v>
      </c>
      <c r="I225" s="64"/>
      <c r="J225" s="64"/>
      <c r="K225" s="61"/>
    </row>
    <row r="226" spans="2:11" ht="12.75">
      <c r="B226" s="62">
        <f t="shared" si="24"/>
        <v>206</v>
      </c>
      <c r="C226" s="63">
        <f t="shared" si="25"/>
        <v>45505</v>
      </c>
      <c r="D226" s="64">
        <f t="shared" si="26"/>
        <v>59867.03376410119</v>
      </c>
      <c r="E226" s="64">
        <f t="shared" si="27"/>
        <v>734.7266218943367</v>
      </c>
      <c r="F226" s="64">
        <f t="shared" si="28"/>
        <v>537.9137483948541</v>
      </c>
      <c r="G226" s="64">
        <f t="shared" si="29"/>
        <v>196.81287349948266</v>
      </c>
      <c r="H226" s="64">
        <f t="shared" si="30"/>
        <v>59329.120015706314</v>
      </c>
      <c r="I226" s="64"/>
      <c r="J226" s="64"/>
      <c r="K226" s="61"/>
    </row>
    <row r="227" spans="2:11" ht="12.75">
      <c r="B227" s="62">
        <f t="shared" si="24"/>
        <v>207</v>
      </c>
      <c r="C227" s="63">
        <f t="shared" si="25"/>
        <v>45536</v>
      </c>
      <c r="D227" s="64">
        <f t="shared" si="26"/>
        <v>59329.120015706314</v>
      </c>
      <c r="E227" s="64">
        <f t="shared" si="27"/>
        <v>734.7266218943367</v>
      </c>
      <c r="F227" s="64">
        <f t="shared" si="28"/>
        <v>539.6821398427022</v>
      </c>
      <c r="G227" s="64">
        <f t="shared" si="29"/>
        <v>195.0444820516345</v>
      </c>
      <c r="H227" s="64">
        <f t="shared" si="30"/>
        <v>58789.437875863514</v>
      </c>
      <c r="I227" s="64"/>
      <c r="J227" s="64"/>
      <c r="K227" s="61"/>
    </row>
    <row r="228" spans="2:11" ht="12.75">
      <c r="B228" s="62">
        <f t="shared" si="24"/>
        <v>208</v>
      </c>
      <c r="C228" s="63">
        <f t="shared" si="25"/>
        <v>45566</v>
      </c>
      <c r="D228" s="64">
        <f t="shared" si="26"/>
        <v>58789.437875863514</v>
      </c>
      <c r="E228" s="64">
        <f t="shared" si="27"/>
        <v>734.7266218943367</v>
      </c>
      <c r="F228" s="64">
        <f t="shared" si="28"/>
        <v>541.4563448774354</v>
      </c>
      <c r="G228" s="64">
        <f t="shared" si="29"/>
        <v>193.2702770169013</v>
      </c>
      <c r="H228" s="64">
        <f t="shared" si="30"/>
        <v>58247.981530986144</v>
      </c>
      <c r="I228" s="64"/>
      <c r="J228" s="64"/>
      <c r="K228" s="61"/>
    </row>
    <row r="229" spans="2:11" ht="12.75">
      <c r="B229" s="62">
        <f t="shared" si="24"/>
        <v>209</v>
      </c>
      <c r="C229" s="63">
        <f t="shared" si="25"/>
        <v>45597</v>
      </c>
      <c r="D229" s="64">
        <f t="shared" si="26"/>
        <v>58247.981530986144</v>
      </c>
      <c r="E229" s="64">
        <f t="shared" si="27"/>
        <v>734.7266218943367</v>
      </c>
      <c r="F229" s="64">
        <f t="shared" si="28"/>
        <v>543.2363826112198</v>
      </c>
      <c r="G229" s="64">
        <f t="shared" si="29"/>
        <v>191.49023928311695</v>
      </c>
      <c r="H229" s="64">
        <f t="shared" si="30"/>
        <v>57704.7451483749</v>
      </c>
      <c r="I229" s="64"/>
      <c r="J229" s="64"/>
      <c r="K229" s="61"/>
    </row>
    <row r="230" spans="2:11" ht="12.75">
      <c r="B230" s="62">
        <f t="shared" si="24"/>
        <v>210</v>
      </c>
      <c r="C230" s="63">
        <f t="shared" si="25"/>
        <v>45627</v>
      </c>
      <c r="D230" s="64">
        <f t="shared" si="26"/>
        <v>57704.7451483749</v>
      </c>
      <c r="E230" s="64">
        <f t="shared" si="27"/>
        <v>734.7266218943367</v>
      </c>
      <c r="F230" s="64">
        <f t="shared" si="28"/>
        <v>545.0222722190542</v>
      </c>
      <c r="G230" s="64">
        <f t="shared" si="29"/>
        <v>189.7043496752825</v>
      </c>
      <c r="H230" s="64">
        <f t="shared" si="30"/>
        <v>57159.722876155836</v>
      </c>
      <c r="I230" s="64"/>
      <c r="J230" s="64"/>
      <c r="K230" s="61"/>
    </row>
    <row r="231" spans="2:11" ht="12.75">
      <c r="B231" s="62">
        <f t="shared" si="24"/>
        <v>211</v>
      </c>
      <c r="C231" s="63">
        <f t="shared" si="25"/>
        <v>45658</v>
      </c>
      <c r="D231" s="64">
        <f t="shared" si="26"/>
        <v>57159.722876155836</v>
      </c>
      <c r="E231" s="64">
        <f t="shared" si="27"/>
        <v>734.7266218943367</v>
      </c>
      <c r="F231" s="64">
        <f t="shared" si="28"/>
        <v>546.8140329389744</v>
      </c>
      <c r="G231" s="64">
        <f t="shared" si="29"/>
        <v>187.9125889553623</v>
      </c>
      <c r="H231" s="64">
        <f t="shared" si="30"/>
        <v>56612.90884321681</v>
      </c>
      <c r="I231" s="64"/>
      <c r="J231" s="64"/>
      <c r="K231" s="55"/>
    </row>
    <row r="232" spans="2:11" ht="12.75">
      <c r="B232" s="62">
        <f t="shared" si="24"/>
        <v>212</v>
      </c>
      <c r="C232" s="63">
        <f t="shared" si="25"/>
        <v>45689</v>
      </c>
      <c r="D232" s="64">
        <f t="shared" si="26"/>
        <v>56612.90884321681</v>
      </c>
      <c r="E232" s="64">
        <f t="shared" si="27"/>
        <v>734.7266218943367</v>
      </c>
      <c r="F232" s="64">
        <f t="shared" si="28"/>
        <v>548.6116840722615</v>
      </c>
      <c r="G232" s="64">
        <f t="shared" si="29"/>
        <v>186.11493782207526</v>
      </c>
      <c r="H232" s="64">
        <f t="shared" si="30"/>
        <v>56064.29715914457</v>
      </c>
      <c r="I232" s="64"/>
      <c r="J232" s="64"/>
      <c r="K232" s="55"/>
    </row>
    <row r="233" spans="2:11" ht="12.75">
      <c r="B233" s="62">
        <f t="shared" si="24"/>
        <v>213</v>
      </c>
      <c r="C233" s="63">
        <f t="shared" si="25"/>
        <v>45717</v>
      </c>
      <c r="D233" s="64">
        <f t="shared" si="26"/>
        <v>56064.29715914457</v>
      </c>
      <c r="E233" s="64">
        <f t="shared" si="27"/>
        <v>734.7266218943367</v>
      </c>
      <c r="F233" s="64">
        <f t="shared" si="28"/>
        <v>550.415244983649</v>
      </c>
      <c r="G233" s="64">
        <f t="shared" si="29"/>
        <v>184.31137691068776</v>
      </c>
      <c r="H233" s="64">
        <f t="shared" si="30"/>
        <v>55513.881914160884</v>
      </c>
      <c r="I233" s="64"/>
      <c r="J233" s="64"/>
      <c r="K233" s="55"/>
    </row>
    <row r="234" spans="2:11" ht="12.75">
      <c r="B234" s="62">
        <f t="shared" si="24"/>
        <v>214</v>
      </c>
      <c r="C234" s="63">
        <f t="shared" si="25"/>
        <v>45748</v>
      </c>
      <c r="D234" s="64">
        <f t="shared" si="26"/>
        <v>55513.881914160884</v>
      </c>
      <c r="E234" s="64">
        <f t="shared" si="27"/>
        <v>734.7266218943367</v>
      </c>
      <c r="F234" s="64">
        <f t="shared" si="28"/>
        <v>552.2247351015328</v>
      </c>
      <c r="G234" s="64">
        <f t="shared" si="29"/>
        <v>182.5018867928039</v>
      </c>
      <c r="H234" s="64">
        <f t="shared" si="30"/>
        <v>54961.65717905937</v>
      </c>
      <c r="I234" s="64"/>
      <c r="J234" s="64"/>
      <c r="K234" s="55"/>
    </row>
    <row r="235" spans="2:11" ht="12.75">
      <c r="B235" s="62">
        <f t="shared" si="24"/>
        <v>215</v>
      </c>
      <c r="C235" s="63">
        <f t="shared" si="25"/>
        <v>45778</v>
      </c>
      <c r="D235" s="64">
        <f t="shared" si="26"/>
        <v>54961.65717905937</v>
      </c>
      <c r="E235" s="64">
        <f t="shared" si="27"/>
        <v>734.7266218943367</v>
      </c>
      <c r="F235" s="64">
        <f t="shared" si="28"/>
        <v>554.0401739181791</v>
      </c>
      <c r="G235" s="64">
        <f t="shared" si="29"/>
        <v>180.6864479761577</v>
      </c>
      <c r="H235" s="64">
        <f t="shared" si="30"/>
        <v>54407.61700514116</v>
      </c>
      <c r="I235" s="64"/>
      <c r="J235" s="64"/>
      <c r="K235" s="55"/>
    </row>
    <row r="236" spans="2:11" ht="12.75">
      <c r="B236" s="65">
        <f t="shared" si="24"/>
        <v>216</v>
      </c>
      <c r="C236" s="66">
        <f t="shared" si="25"/>
        <v>45809</v>
      </c>
      <c r="D236" s="67">
        <f t="shared" si="26"/>
        <v>54407.61700514116</v>
      </c>
      <c r="E236" s="67">
        <f t="shared" si="27"/>
        <v>734.7266218943367</v>
      </c>
      <c r="F236" s="67">
        <f t="shared" si="28"/>
        <v>555.8615809899352</v>
      </c>
      <c r="G236" s="67">
        <f t="shared" si="29"/>
        <v>178.86504090440158</v>
      </c>
      <c r="H236" s="67">
        <f t="shared" si="30"/>
        <v>53851.7554241512</v>
      </c>
      <c r="I236" s="67">
        <f>SUM(F225:F236)</f>
        <v>6551.429491434146</v>
      </c>
      <c r="J236" s="67">
        <f>SUM(G225:G236)</f>
        <v>2265.2899712978938</v>
      </c>
      <c r="K236" s="68"/>
    </row>
    <row r="237" spans="2:11" ht="12.75">
      <c r="B237" s="62">
        <f t="shared" si="24"/>
        <v>217</v>
      </c>
      <c r="C237" s="63">
        <f t="shared" si="25"/>
        <v>45839</v>
      </c>
      <c r="D237" s="64">
        <f t="shared" si="26"/>
        <v>53851.7554241512</v>
      </c>
      <c r="E237" s="64">
        <f t="shared" si="27"/>
        <v>734.7266218943367</v>
      </c>
      <c r="F237" s="64">
        <f t="shared" si="28"/>
        <v>557.6889759374396</v>
      </c>
      <c r="G237" s="64">
        <f t="shared" si="29"/>
        <v>177.03764595689705</v>
      </c>
      <c r="H237" s="64">
        <f t="shared" si="30"/>
        <v>53294.066448213765</v>
      </c>
      <c r="I237" s="64"/>
      <c r="J237" s="64"/>
      <c r="K237" s="61"/>
    </row>
    <row r="238" spans="2:11" ht="12.75">
      <c r="B238" s="62">
        <f t="shared" si="24"/>
        <v>218</v>
      </c>
      <c r="C238" s="63">
        <f t="shared" si="25"/>
        <v>45870</v>
      </c>
      <c r="D238" s="64">
        <f t="shared" si="26"/>
        <v>53294.066448213765</v>
      </c>
      <c r="E238" s="64">
        <f t="shared" si="27"/>
        <v>734.7266218943367</v>
      </c>
      <c r="F238" s="64">
        <f t="shared" si="28"/>
        <v>559.522378445834</v>
      </c>
      <c r="G238" s="64">
        <f t="shared" si="29"/>
        <v>175.20424344850275</v>
      </c>
      <c r="H238" s="64">
        <f t="shared" si="30"/>
        <v>52734.54406976796</v>
      </c>
      <c r="I238" s="64"/>
      <c r="J238" s="64"/>
      <c r="K238" s="61"/>
    </row>
    <row r="239" spans="2:11" ht="12.75">
      <c r="B239" s="62">
        <f t="shared" si="24"/>
        <v>219</v>
      </c>
      <c r="C239" s="63">
        <f t="shared" si="25"/>
        <v>45901</v>
      </c>
      <c r="D239" s="64">
        <f t="shared" si="26"/>
        <v>52734.54406976796</v>
      </c>
      <c r="E239" s="64">
        <f t="shared" si="27"/>
        <v>734.7266218943367</v>
      </c>
      <c r="F239" s="64">
        <f t="shared" si="28"/>
        <v>561.3618082649746</v>
      </c>
      <c r="G239" s="64">
        <f t="shared" si="29"/>
        <v>173.36481362936217</v>
      </c>
      <c r="H239" s="64">
        <f t="shared" si="30"/>
        <v>52173.182261502865</v>
      </c>
      <c r="I239" s="64"/>
      <c r="J239" s="64"/>
      <c r="K239" s="61"/>
    </row>
    <row r="240" spans="2:11" ht="12.75">
      <c r="B240" s="62">
        <f t="shared" si="24"/>
        <v>220</v>
      </c>
      <c r="C240" s="63">
        <f t="shared" si="25"/>
        <v>45931</v>
      </c>
      <c r="D240" s="64">
        <f t="shared" si="26"/>
        <v>52173.182261502865</v>
      </c>
      <c r="E240" s="64">
        <f t="shared" si="27"/>
        <v>734.7266218943367</v>
      </c>
      <c r="F240" s="64">
        <f t="shared" si="28"/>
        <v>563.2072852096461</v>
      </c>
      <c r="G240" s="64">
        <f t="shared" si="29"/>
        <v>171.51933668469067</v>
      </c>
      <c r="H240" s="64">
        <f t="shared" si="30"/>
        <v>51609.97497629322</v>
      </c>
      <c r="I240" s="64"/>
      <c r="J240" s="64"/>
      <c r="K240" s="61"/>
    </row>
    <row r="241" spans="2:11" ht="12.75">
      <c r="B241" s="62">
        <f t="shared" si="24"/>
        <v>221</v>
      </c>
      <c r="C241" s="63">
        <f t="shared" si="25"/>
        <v>45962</v>
      </c>
      <c r="D241" s="64">
        <f t="shared" si="26"/>
        <v>51609.97497629322</v>
      </c>
      <c r="E241" s="64">
        <f t="shared" si="27"/>
        <v>734.7266218943367</v>
      </c>
      <c r="F241" s="64">
        <f t="shared" si="28"/>
        <v>565.0588291597728</v>
      </c>
      <c r="G241" s="64">
        <f t="shared" si="29"/>
        <v>169.66779273456396</v>
      </c>
      <c r="H241" s="64">
        <f t="shared" si="30"/>
        <v>51044.91614713348</v>
      </c>
      <c r="I241" s="64"/>
      <c r="J241" s="64"/>
      <c r="K241" s="61"/>
    </row>
    <row r="242" spans="2:11" ht="12.75">
      <c r="B242" s="62">
        <f t="shared" si="24"/>
        <v>222</v>
      </c>
      <c r="C242" s="63">
        <f t="shared" si="25"/>
        <v>45992</v>
      </c>
      <c r="D242" s="64">
        <f t="shared" si="26"/>
        <v>51044.91614713348</v>
      </c>
      <c r="E242" s="64">
        <f t="shared" si="27"/>
        <v>734.7266218943367</v>
      </c>
      <c r="F242" s="64">
        <f t="shared" si="28"/>
        <v>566.9164600606355</v>
      </c>
      <c r="G242" s="64">
        <f t="shared" si="29"/>
        <v>167.81016183370133</v>
      </c>
      <c r="H242" s="64">
        <f t="shared" si="30"/>
        <v>50477.99968707279</v>
      </c>
      <c r="I242" s="64"/>
      <c r="J242" s="64"/>
      <c r="K242" s="61"/>
    </row>
    <row r="243" spans="2:11" ht="12.75">
      <c r="B243" s="62">
        <f t="shared" si="24"/>
        <v>223</v>
      </c>
      <c r="C243" s="63">
        <f t="shared" si="25"/>
        <v>46023</v>
      </c>
      <c r="D243" s="64">
        <f t="shared" si="26"/>
        <v>50477.99968707279</v>
      </c>
      <c r="E243" s="64">
        <f t="shared" si="27"/>
        <v>734.7266218943367</v>
      </c>
      <c r="F243" s="64">
        <f t="shared" si="28"/>
        <v>568.7801979230849</v>
      </c>
      <c r="G243" s="64">
        <f t="shared" si="29"/>
        <v>165.94642397125182</v>
      </c>
      <c r="H243" s="64">
        <f t="shared" si="30"/>
        <v>49909.21948914966</v>
      </c>
      <c r="I243" s="64"/>
      <c r="J243" s="64"/>
      <c r="K243" s="55"/>
    </row>
    <row r="244" spans="2:11" ht="12.75">
      <c r="B244" s="62">
        <f t="shared" si="24"/>
        <v>224</v>
      </c>
      <c r="C244" s="63">
        <f t="shared" si="25"/>
        <v>46054</v>
      </c>
      <c r="D244" s="64">
        <f t="shared" si="26"/>
        <v>49909.21948914966</v>
      </c>
      <c r="E244" s="64">
        <f t="shared" si="27"/>
        <v>734.7266218943367</v>
      </c>
      <c r="F244" s="64">
        <f t="shared" si="28"/>
        <v>570.6500628237573</v>
      </c>
      <c r="G244" s="64">
        <f t="shared" si="29"/>
        <v>164.07655907057952</v>
      </c>
      <c r="H244" s="64">
        <f t="shared" si="30"/>
        <v>49338.56942632591</v>
      </c>
      <c r="I244" s="64"/>
      <c r="J244" s="64"/>
      <c r="K244" s="55"/>
    </row>
    <row r="245" spans="2:11" ht="12.75">
      <c r="B245" s="62">
        <f t="shared" si="24"/>
        <v>225</v>
      </c>
      <c r="C245" s="63">
        <f t="shared" si="25"/>
        <v>46082</v>
      </c>
      <c r="D245" s="64">
        <f t="shared" si="26"/>
        <v>49338.56942632591</v>
      </c>
      <c r="E245" s="64">
        <f t="shared" si="27"/>
        <v>734.7266218943367</v>
      </c>
      <c r="F245" s="64">
        <f t="shared" si="28"/>
        <v>572.5260749052903</v>
      </c>
      <c r="G245" s="64">
        <f t="shared" si="29"/>
        <v>162.20054698904642</v>
      </c>
      <c r="H245" s="64">
        <f t="shared" si="30"/>
        <v>48766.04335142061</v>
      </c>
      <c r="I245" s="64"/>
      <c r="J245" s="64"/>
      <c r="K245" s="55"/>
    </row>
    <row r="246" spans="2:11" ht="12.75">
      <c r="B246" s="62">
        <f t="shared" si="24"/>
        <v>226</v>
      </c>
      <c r="C246" s="63">
        <f t="shared" si="25"/>
        <v>46113</v>
      </c>
      <c r="D246" s="64">
        <f t="shared" si="26"/>
        <v>48766.04335142061</v>
      </c>
      <c r="E246" s="64">
        <f t="shared" si="27"/>
        <v>734.7266218943367</v>
      </c>
      <c r="F246" s="64">
        <f t="shared" si="28"/>
        <v>574.4082543765414</v>
      </c>
      <c r="G246" s="64">
        <f t="shared" si="29"/>
        <v>160.31836751779525</v>
      </c>
      <c r="H246" s="64">
        <f t="shared" si="30"/>
        <v>48191.635097044054</v>
      </c>
      <c r="I246" s="64"/>
      <c r="J246" s="64"/>
      <c r="K246" s="55"/>
    </row>
    <row r="247" spans="2:11" ht="12.75">
      <c r="B247" s="62">
        <f t="shared" si="24"/>
        <v>227</v>
      </c>
      <c r="C247" s="63">
        <f t="shared" si="25"/>
        <v>46143</v>
      </c>
      <c r="D247" s="64">
        <f t="shared" si="26"/>
        <v>48191.635097044054</v>
      </c>
      <c r="E247" s="64">
        <f t="shared" si="27"/>
        <v>734.7266218943367</v>
      </c>
      <c r="F247" s="64">
        <f t="shared" si="28"/>
        <v>576.2966215128044</v>
      </c>
      <c r="G247" s="64">
        <f t="shared" si="29"/>
        <v>158.43000038153232</v>
      </c>
      <c r="H247" s="64">
        <f t="shared" si="30"/>
        <v>47615.33847553123</v>
      </c>
      <c r="I247" s="64"/>
      <c r="J247" s="64"/>
      <c r="K247" s="55"/>
    </row>
    <row r="248" spans="2:11" ht="12.75">
      <c r="B248" s="65">
        <f t="shared" si="24"/>
        <v>228</v>
      </c>
      <c r="C248" s="66">
        <f t="shared" si="25"/>
        <v>46174</v>
      </c>
      <c r="D248" s="67">
        <f t="shared" si="26"/>
        <v>47615.33847553123</v>
      </c>
      <c r="E248" s="67">
        <f t="shared" si="27"/>
        <v>734.7266218943367</v>
      </c>
      <c r="F248" s="67">
        <f t="shared" si="28"/>
        <v>578.1911966560278</v>
      </c>
      <c r="G248" s="67">
        <f t="shared" si="29"/>
        <v>156.53542523830893</v>
      </c>
      <c r="H248" s="67">
        <f t="shared" si="30"/>
        <v>47037.14727887526</v>
      </c>
      <c r="I248" s="67">
        <f>SUM(F237:F248)</f>
        <v>6814.60814527581</v>
      </c>
      <c r="J248" s="67">
        <f>SUM(G237:G248)</f>
        <v>2002.1113174562322</v>
      </c>
      <c r="K248" s="68"/>
    </row>
    <row r="249" spans="2:11" ht="12.75">
      <c r="B249" s="62">
        <f t="shared" si="24"/>
        <v>229</v>
      </c>
      <c r="C249" s="63">
        <f t="shared" si="25"/>
        <v>46204</v>
      </c>
      <c r="D249" s="64">
        <f t="shared" si="26"/>
        <v>47037.14727887526</v>
      </c>
      <c r="E249" s="64">
        <f t="shared" si="27"/>
        <v>734.7266218943367</v>
      </c>
      <c r="F249" s="64">
        <f t="shared" si="28"/>
        <v>580.0920002150343</v>
      </c>
      <c r="G249" s="64">
        <f t="shared" si="29"/>
        <v>154.63462167930243</v>
      </c>
      <c r="H249" s="64">
        <f t="shared" si="30"/>
        <v>46457.05527866015</v>
      </c>
      <c r="I249" s="64"/>
      <c r="J249" s="64"/>
      <c r="K249" s="61"/>
    </row>
    <row r="250" spans="2:11" ht="12.75">
      <c r="B250" s="62">
        <f t="shared" si="24"/>
        <v>230</v>
      </c>
      <c r="C250" s="63">
        <f t="shared" si="25"/>
        <v>46235</v>
      </c>
      <c r="D250" s="64">
        <f t="shared" si="26"/>
        <v>46457.05527866015</v>
      </c>
      <c r="E250" s="64">
        <f t="shared" si="27"/>
        <v>734.7266218943367</v>
      </c>
      <c r="F250" s="64">
        <f t="shared" si="28"/>
        <v>581.9990526657415</v>
      </c>
      <c r="G250" s="64">
        <f t="shared" si="29"/>
        <v>152.72756922859523</v>
      </c>
      <c r="H250" s="64">
        <f t="shared" si="30"/>
        <v>45875.0562259944</v>
      </c>
      <c r="I250" s="64"/>
      <c r="J250" s="64"/>
      <c r="K250" s="61"/>
    </row>
    <row r="251" spans="2:11" ht="12.75">
      <c r="B251" s="62">
        <f t="shared" si="24"/>
        <v>231</v>
      </c>
      <c r="C251" s="63">
        <f t="shared" si="25"/>
        <v>46266</v>
      </c>
      <c r="D251" s="64">
        <f t="shared" si="26"/>
        <v>45875.0562259944</v>
      </c>
      <c r="E251" s="64">
        <f t="shared" si="27"/>
        <v>734.7266218943367</v>
      </c>
      <c r="F251" s="64">
        <f t="shared" si="28"/>
        <v>583.9123745513801</v>
      </c>
      <c r="G251" s="64">
        <f t="shared" si="29"/>
        <v>150.81424734295658</v>
      </c>
      <c r="H251" s="64">
        <f t="shared" si="30"/>
        <v>45291.14385144296</v>
      </c>
      <c r="I251" s="64"/>
      <c r="J251" s="64"/>
      <c r="K251" s="61"/>
    </row>
    <row r="252" spans="2:11" ht="12.75">
      <c r="B252" s="62">
        <f t="shared" si="24"/>
        <v>232</v>
      </c>
      <c r="C252" s="63">
        <f t="shared" si="25"/>
        <v>46296</v>
      </c>
      <c r="D252" s="64">
        <f t="shared" si="26"/>
        <v>45291.14385144296</v>
      </c>
      <c r="E252" s="64">
        <f t="shared" si="27"/>
        <v>734.7266218943367</v>
      </c>
      <c r="F252" s="64">
        <f t="shared" si="28"/>
        <v>585.831986482718</v>
      </c>
      <c r="G252" s="64">
        <f t="shared" si="29"/>
        <v>148.89463541161874</v>
      </c>
      <c r="H252" s="64">
        <f t="shared" si="30"/>
        <v>44705.31186496027</v>
      </c>
      <c r="I252" s="64"/>
      <c r="J252" s="64"/>
      <c r="K252" s="61"/>
    </row>
    <row r="253" spans="2:11" ht="12.75">
      <c r="B253" s="62">
        <f t="shared" si="24"/>
        <v>233</v>
      </c>
      <c r="C253" s="63">
        <f t="shared" si="25"/>
        <v>46327</v>
      </c>
      <c r="D253" s="64">
        <f t="shared" si="26"/>
        <v>44705.31186496027</v>
      </c>
      <c r="E253" s="64">
        <f t="shared" si="27"/>
        <v>734.7266218943367</v>
      </c>
      <c r="F253" s="64">
        <f t="shared" si="28"/>
        <v>587.7579091382798</v>
      </c>
      <c r="G253" s="64">
        <f t="shared" si="29"/>
        <v>146.96871275605687</v>
      </c>
      <c r="H253" s="64">
        <f t="shared" si="30"/>
        <v>44117.55395582202</v>
      </c>
      <c r="I253" s="64"/>
      <c r="J253" s="64"/>
      <c r="K253" s="61"/>
    </row>
    <row r="254" spans="2:11" ht="12.75">
      <c r="B254" s="62">
        <f t="shared" si="24"/>
        <v>234</v>
      </c>
      <c r="C254" s="63">
        <f t="shared" si="25"/>
        <v>46357</v>
      </c>
      <c r="D254" s="64">
        <f t="shared" si="26"/>
        <v>44117.55395582202</v>
      </c>
      <c r="E254" s="64">
        <f t="shared" si="27"/>
        <v>734.7266218943367</v>
      </c>
      <c r="F254" s="64">
        <f t="shared" si="28"/>
        <v>589.6901632645719</v>
      </c>
      <c r="G254" s="64">
        <f t="shared" si="29"/>
        <v>145.0364586297649</v>
      </c>
      <c r="H254" s="64">
        <f t="shared" si="30"/>
        <v>43527.863792557386</v>
      </c>
      <c r="I254" s="64"/>
      <c r="J254" s="64"/>
      <c r="K254" s="61"/>
    </row>
    <row r="255" spans="2:11" ht="12.75">
      <c r="B255" s="62">
        <f t="shared" si="24"/>
        <v>235</v>
      </c>
      <c r="C255" s="63">
        <f t="shared" si="25"/>
        <v>46388</v>
      </c>
      <c r="D255" s="64">
        <f t="shared" si="26"/>
        <v>43527.863792557386</v>
      </c>
      <c r="E255" s="64">
        <f t="shared" si="27"/>
        <v>734.7266218943367</v>
      </c>
      <c r="F255" s="64">
        <f t="shared" si="28"/>
        <v>591.6287696763043</v>
      </c>
      <c r="G255" s="64">
        <f t="shared" si="29"/>
        <v>143.09785221803241</v>
      </c>
      <c r="H255" s="64">
        <f t="shared" si="30"/>
        <v>42936.23502288107</v>
      </c>
      <c r="I255" s="64"/>
      <c r="J255" s="64"/>
      <c r="K255" s="55"/>
    </row>
    <row r="256" spans="2:11" ht="12.75">
      <c r="B256" s="62">
        <f t="shared" si="24"/>
        <v>236</v>
      </c>
      <c r="C256" s="63">
        <f t="shared" si="25"/>
        <v>46419</v>
      </c>
      <c r="D256" s="64">
        <f t="shared" si="26"/>
        <v>42936.23502288107</v>
      </c>
      <c r="E256" s="64">
        <f t="shared" si="27"/>
        <v>734.7266218943367</v>
      </c>
      <c r="F256" s="64">
        <f t="shared" si="28"/>
        <v>593.5737492566152</v>
      </c>
      <c r="G256" s="64">
        <f t="shared" si="29"/>
        <v>141.15287263772152</v>
      </c>
      <c r="H256" s="64">
        <f t="shared" si="30"/>
        <v>42342.66127362443</v>
      </c>
      <c r="I256" s="64"/>
      <c r="J256" s="64"/>
      <c r="K256" s="55"/>
    </row>
    <row r="257" spans="2:11" ht="12.75">
      <c r="B257" s="62">
        <f t="shared" si="24"/>
        <v>237</v>
      </c>
      <c r="C257" s="63">
        <f t="shared" si="25"/>
        <v>46447</v>
      </c>
      <c r="D257" s="64">
        <f t="shared" si="26"/>
        <v>42342.66127362443</v>
      </c>
      <c r="E257" s="64">
        <f t="shared" si="27"/>
        <v>734.7266218943367</v>
      </c>
      <c r="F257" s="64">
        <f t="shared" si="28"/>
        <v>595.5251229572964</v>
      </c>
      <c r="G257" s="64">
        <f t="shared" si="29"/>
        <v>139.2014989370403</v>
      </c>
      <c r="H257" s="64">
        <f t="shared" si="30"/>
        <v>41747.13615066721</v>
      </c>
      <c r="I257" s="64"/>
      <c r="J257" s="64"/>
      <c r="K257" s="55"/>
    </row>
    <row r="258" spans="2:11" ht="12.75">
      <c r="B258" s="62">
        <f t="shared" si="24"/>
        <v>238</v>
      </c>
      <c r="C258" s="63">
        <f t="shared" si="25"/>
        <v>46478</v>
      </c>
      <c r="D258" s="64">
        <f t="shared" si="26"/>
        <v>41747.13615066721</v>
      </c>
      <c r="E258" s="64">
        <f t="shared" si="27"/>
        <v>734.7266218943367</v>
      </c>
      <c r="F258" s="64">
        <f t="shared" si="28"/>
        <v>597.4829117990183</v>
      </c>
      <c r="G258" s="64">
        <f t="shared" si="29"/>
        <v>137.24371009531845</v>
      </c>
      <c r="H258" s="64">
        <f t="shared" si="30"/>
        <v>41149.65323886811</v>
      </c>
      <c r="I258" s="64"/>
      <c r="J258" s="64"/>
      <c r="K258" s="55"/>
    </row>
    <row r="259" spans="2:11" ht="12.75">
      <c r="B259" s="62">
        <f t="shared" si="24"/>
        <v>239</v>
      </c>
      <c r="C259" s="63">
        <f t="shared" si="25"/>
        <v>46508</v>
      </c>
      <c r="D259" s="64">
        <f t="shared" si="26"/>
        <v>41149.65323886811</v>
      </c>
      <c r="E259" s="64">
        <f t="shared" si="27"/>
        <v>734.7266218943367</v>
      </c>
      <c r="F259" s="64">
        <f t="shared" si="28"/>
        <v>599.4471368715579</v>
      </c>
      <c r="G259" s="64">
        <f t="shared" si="29"/>
        <v>135.2794850227789</v>
      </c>
      <c r="H259" s="64">
        <f t="shared" si="30"/>
        <v>40550.206101996475</v>
      </c>
      <c r="I259" s="64"/>
      <c r="J259" s="64"/>
      <c r="K259" s="55"/>
    </row>
    <row r="260" spans="2:11" ht="12.75">
      <c r="B260" s="65">
        <f t="shared" si="24"/>
        <v>240</v>
      </c>
      <c r="C260" s="66">
        <f t="shared" si="25"/>
        <v>46539</v>
      </c>
      <c r="D260" s="67">
        <f t="shared" si="26"/>
        <v>40550.206101996475</v>
      </c>
      <c r="E260" s="67">
        <f t="shared" si="27"/>
        <v>734.7266218943367</v>
      </c>
      <c r="F260" s="67">
        <f t="shared" si="28"/>
        <v>601.4178193340233</v>
      </c>
      <c r="G260" s="67">
        <f t="shared" si="29"/>
        <v>133.3088025603134</v>
      </c>
      <c r="H260" s="67">
        <f t="shared" si="30"/>
        <v>39948.78828266257</v>
      </c>
      <c r="I260" s="67">
        <f>SUM(F249:F260)</f>
        <v>7088.358996212541</v>
      </c>
      <c r="J260" s="67">
        <f>SUM(G249:G260)</f>
        <v>1728.3604665194996</v>
      </c>
      <c r="K260" s="68"/>
    </row>
    <row r="261" spans="2:11" ht="12.75">
      <c r="B261" s="62">
        <f t="shared" si="24"/>
        <v>241</v>
      </c>
      <c r="C261" s="63">
        <f t="shared" si="25"/>
        <v>46569</v>
      </c>
      <c r="D261" s="64">
        <f t="shared" si="26"/>
        <v>39948.78828266257</v>
      </c>
      <c r="E261" s="64">
        <f t="shared" si="27"/>
        <v>734.7266218943367</v>
      </c>
      <c r="F261" s="64">
        <f t="shared" si="28"/>
        <v>603.3949804150835</v>
      </c>
      <c r="G261" s="64">
        <f t="shared" si="29"/>
        <v>131.33164147925322</v>
      </c>
      <c r="H261" s="64">
        <f t="shared" si="30"/>
        <v>39345.393302247394</v>
      </c>
      <c r="I261" s="64"/>
      <c r="J261" s="64"/>
      <c r="K261" s="61"/>
    </row>
    <row r="262" spans="2:11" ht="12.75">
      <c r="B262" s="62">
        <f t="shared" si="24"/>
        <v>242</v>
      </c>
      <c r="C262" s="63">
        <f t="shared" si="25"/>
        <v>46600</v>
      </c>
      <c r="D262" s="64">
        <f t="shared" si="26"/>
        <v>39345.393302247394</v>
      </c>
      <c r="E262" s="64">
        <f t="shared" si="27"/>
        <v>734.7266218943367</v>
      </c>
      <c r="F262" s="64">
        <f t="shared" si="28"/>
        <v>605.3786414131985</v>
      </c>
      <c r="G262" s="64">
        <f t="shared" si="29"/>
        <v>129.3479804811383</v>
      </c>
      <c r="H262" s="64">
        <f t="shared" si="30"/>
        <v>38740.01466083422</v>
      </c>
      <c r="I262" s="64"/>
      <c r="J262" s="64"/>
      <c r="K262" s="61"/>
    </row>
    <row r="263" spans="2:11" ht="12.75">
      <c r="B263" s="62">
        <f t="shared" si="24"/>
        <v>243</v>
      </c>
      <c r="C263" s="63">
        <f t="shared" si="25"/>
        <v>46631</v>
      </c>
      <c r="D263" s="64">
        <f t="shared" si="26"/>
        <v>38740.01466083422</v>
      </c>
      <c r="E263" s="64">
        <f t="shared" si="27"/>
        <v>734.7266218943367</v>
      </c>
      <c r="F263" s="64">
        <f t="shared" si="28"/>
        <v>607.3688236968443</v>
      </c>
      <c r="G263" s="64">
        <f t="shared" si="29"/>
        <v>127.3577981974925</v>
      </c>
      <c r="H263" s="64">
        <f t="shared" si="30"/>
        <v>38132.6458371373</v>
      </c>
      <c r="I263" s="64"/>
      <c r="J263" s="64"/>
      <c r="K263" s="61"/>
    </row>
    <row r="264" spans="2:11" ht="12.75">
      <c r="B264" s="62">
        <f t="shared" si="24"/>
        <v>244</v>
      </c>
      <c r="C264" s="63">
        <f t="shared" si="25"/>
        <v>46661</v>
      </c>
      <c r="D264" s="64">
        <f t="shared" si="26"/>
        <v>38132.6458371373</v>
      </c>
      <c r="E264" s="64">
        <f t="shared" si="27"/>
        <v>734.7266218943367</v>
      </c>
      <c r="F264" s="64">
        <f t="shared" si="28"/>
        <v>609.3655487047479</v>
      </c>
      <c r="G264" s="64">
        <f t="shared" si="29"/>
        <v>125.36107318958888</v>
      </c>
      <c r="H264" s="64">
        <f t="shared" si="30"/>
        <v>37523.28028843261</v>
      </c>
      <c r="I264" s="64"/>
      <c r="J264" s="64"/>
      <c r="K264" s="61"/>
    </row>
    <row r="265" spans="2:11" ht="12.75">
      <c r="B265" s="62">
        <f t="shared" si="24"/>
        <v>245</v>
      </c>
      <c r="C265" s="63">
        <f t="shared" si="25"/>
        <v>46692</v>
      </c>
      <c r="D265" s="64">
        <f t="shared" si="26"/>
        <v>37523.28028843261</v>
      </c>
      <c r="E265" s="64">
        <f t="shared" si="27"/>
        <v>734.7266218943367</v>
      </c>
      <c r="F265" s="64">
        <f t="shared" si="28"/>
        <v>611.3688379461146</v>
      </c>
      <c r="G265" s="64">
        <f t="shared" si="29"/>
        <v>123.3577839482222</v>
      </c>
      <c r="H265" s="64">
        <f t="shared" si="30"/>
        <v>36911.911450486456</v>
      </c>
      <c r="I265" s="64"/>
      <c r="J265" s="64"/>
      <c r="K265" s="61"/>
    </row>
    <row r="266" spans="2:11" ht="12.75">
      <c r="B266" s="62">
        <f t="shared" si="24"/>
        <v>246</v>
      </c>
      <c r="C266" s="63">
        <f t="shared" si="25"/>
        <v>46722</v>
      </c>
      <c r="D266" s="64">
        <f t="shared" si="26"/>
        <v>36911.911450486456</v>
      </c>
      <c r="E266" s="64">
        <f t="shared" si="27"/>
        <v>734.7266218943367</v>
      </c>
      <c r="F266" s="64">
        <f t="shared" si="28"/>
        <v>613.3787130008625</v>
      </c>
      <c r="G266" s="64">
        <f t="shared" si="29"/>
        <v>121.34790889347423</v>
      </c>
      <c r="H266" s="64">
        <f t="shared" si="30"/>
        <v>36298.53273748554</v>
      </c>
      <c r="I266" s="64"/>
      <c r="J266" s="64"/>
      <c r="K266" s="61"/>
    </row>
    <row r="267" spans="2:11" ht="12.75">
      <c r="B267" s="62">
        <f t="shared" si="24"/>
        <v>247</v>
      </c>
      <c r="C267" s="63">
        <f t="shared" si="25"/>
        <v>46753</v>
      </c>
      <c r="D267" s="64">
        <f t="shared" si="26"/>
        <v>36298.53273748554</v>
      </c>
      <c r="E267" s="64">
        <f t="shared" si="27"/>
        <v>734.7266218943367</v>
      </c>
      <c r="F267" s="64">
        <f t="shared" si="28"/>
        <v>615.395195519853</v>
      </c>
      <c r="G267" s="64">
        <f t="shared" si="29"/>
        <v>119.33142637448371</v>
      </c>
      <c r="H267" s="64">
        <f t="shared" si="30"/>
        <v>35683.13754196564</v>
      </c>
      <c r="I267" s="64"/>
      <c r="J267" s="64"/>
      <c r="K267" s="55"/>
    </row>
    <row r="268" spans="2:11" ht="12.75">
      <c r="B268" s="62">
        <f t="shared" si="24"/>
        <v>248</v>
      </c>
      <c r="C268" s="63">
        <f t="shared" si="25"/>
        <v>46784</v>
      </c>
      <c r="D268" s="64">
        <f t="shared" si="26"/>
        <v>35683.13754196564</v>
      </c>
      <c r="E268" s="64">
        <f t="shared" si="27"/>
        <v>734.7266218943367</v>
      </c>
      <c r="F268" s="64">
        <f t="shared" si="28"/>
        <v>617.4183072251247</v>
      </c>
      <c r="G268" s="64">
        <f t="shared" si="29"/>
        <v>117.30831466921204</v>
      </c>
      <c r="H268" s="64">
        <f t="shared" si="30"/>
        <v>35065.719234740536</v>
      </c>
      <c r="I268" s="64"/>
      <c r="J268" s="64"/>
      <c r="K268" s="55"/>
    </row>
    <row r="269" spans="2:11" ht="12.75">
      <c r="B269" s="62">
        <f t="shared" si="24"/>
        <v>249</v>
      </c>
      <c r="C269" s="63">
        <f t="shared" si="25"/>
        <v>46813</v>
      </c>
      <c r="D269" s="64">
        <f t="shared" si="26"/>
        <v>35065.719234740536</v>
      </c>
      <c r="E269" s="64">
        <f t="shared" si="27"/>
        <v>734.7266218943367</v>
      </c>
      <c r="F269" s="64">
        <f t="shared" si="28"/>
        <v>619.4480699101273</v>
      </c>
      <c r="G269" s="64">
        <f t="shared" si="29"/>
        <v>115.27855198420951</v>
      </c>
      <c r="H269" s="64">
        <f t="shared" si="30"/>
        <v>34446.271164830425</v>
      </c>
      <c r="I269" s="64"/>
      <c r="J269" s="64"/>
      <c r="K269" s="55"/>
    </row>
    <row r="270" spans="2:11" ht="12.75">
      <c r="B270" s="62">
        <f t="shared" si="24"/>
        <v>250</v>
      </c>
      <c r="C270" s="63">
        <f t="shared" si="25"/>
        <v>46844</v>
      </c>
      <c r="D270" s="64">
        <f t="shared" si="26"/>
        <v>34446.271164830425</v>
      </c>
      <c r="E270" s="64">
        <f t="shared" si="27"/>
        <v>734.7266218943367</v>
      </c>
      <c r="F270" s="64">
        <f t="shared" si="28"/>
        <v>621.4845054399567</v>
      </c>
      <c r="G270" s="64">
        <f t="shared" si="29"/>
        <v>113.24211645438002</v>
      </c>
      <c r="H270" s="64">
        <f t="shared" si="30"/>
        <v>33824.78665939043</v>
      </c>
      <c r="I270" s="64"/>
      <c r="J270" s="64"/>
      <c r="K270" s="55"/>
    </row>
    <row r="271" spans="2:11" ht="12.75">
      <c r="B271" s="62">
        <f t="shared" si="24"/>
        <v>251</v>
      </c>
      <c r="C271" s="63">
        <f t="shared" si="25"/>
        <v>46874</v>
      </c>
      <c r="D271" s="64">
        <f t="shared" si="26"/>
        <v>33824.78665939043</v>
      </c>
      <c r="E271" s="64">
        <f t="shared" si="27"/>
        <v>734.7266218943367</v>
      </c>
      <c r="F271" s="64">
        <f t="shared" si="28"/>
        <v>623.5276357515907</v>
      </c>
      <c r="G271" s="64">
        <f t="shared" si="29"/>
        <v>111.19898614274605</v>
      </c>
      <c r="H271" s="64">
        <f t="shared" si="30"/>
        <v>33201.25902363879</v>
      </c>
      <c r="I271" s="64"/>
      <c r="J271" s="64"/>
      <c r="K271" s="55"/>
    </row>
    <row r="272" spans="2:11" ht="12.75">
      <c r="B272" s="65">
        <f t="shared" si="24"/>
        <v>252</v>
      </c>
      <c r="C272" s="66">
        <f t="shared" si="25"/>
        <v>46905</v>
      </c>
      <c r="D272" s="67">
        <f t="shared" si="26"/>
        <v>33201.25902363879</v>
      </c>
      <c r="E272" s="67">
        <f t="shared" si="27"/>
        <v>734.7266218943367</v>
      </c>
      <c r="F272" s="67">
        <f t="shared" si="28"/>
        <v>625.5774828541242</v>
      </c>
      <c r="G272" s="67">
        <f t="shared" si="29"/>
        <v>109.14913904021253</v>
      </c>
      <c r="H272" s="67">
        <f t="shared" si="30"/>
        <v>32575.68154078466</v>
      </c>
      <c r="I272" s="67">
        <f>SUM(F261:F272)</f>
        <v>7373.106741877627</v>
      </c>
      <c r="J272" s="67">
        <f>SUM(G261:G272)</f>
        <v>1443.612720854413</v>
      </c>
      <c r="K272" s="68"/>
    </row>
    <row r="273" spans="2:11" ht="12.75">
      <c r="B273" s="62">
        <f t="shared" si="24"/>
        <v>253</v>
      </c>
      <c r="C273" s="63">
        <f t="shared" si="25"/>
        <v>46935</v>
      </c>
      <c r="D273" s="64">
        <f t="shared" si="26"/>
        <v>32575.68154078466</v>
      </c>
      <c r="E273" s="64">
        <f t="shared" si="27"/>
        <v>734.7266218943367</v>
      </c>
      <c r="F273" s="64">
        <f t="shared" si="28"/>
        <v>627.6340688290072</v>
      </c>
      <c r="G273" s="64">
        <f t="shared" si="29"/>
        <v>107.09255306532957</v>
      </c>
      <c r="H273" s="64">
        <f t="shared" si="30"/>
        <v>31948.04747195571</v>
      </c>
      <c r="I273" s="64"/>
      <c r="J273" s="64"/>
      <c r="K273" s="61"/>
    </row>
    <row r="274" spans="2:11" ht="12.75">
      <c r="B274" s="62">
        <f t="shared" si="24"/>
        <v>254</v>
      </c>
      <c r="C274" s="63">
        <f t="shared" si="25"/>
        <v>46966</v>
      </c>
      <c r="D274" s="64">
        <f t="shared" si="26"/>
        <v>31948.04747195571</v>
      </c>
      <c r="E274" s="64">
        <f t="shared" si="27"/>
        <v>734.7266218943367</v>
      </c>
      <c r="F274" s="64">
        <f t="shared" si="28"/>
        <v>629.6974158302824</v>
      </c>
      <c r="G274" s="64">
        <f t="shared" si="29"/>
        <v>105.02920606405439</v>
      </c>
      <c r="H274" s="64">
        <f t="shared" si="30"/>
        <v>31318.350056125375</v>
      </c>
      <c r="I274" s="64"/>
      <c r="J274" s="64"/>
      <c r="K274" s="61"/>
    </row>
    <row r="275" spans="2:11" ht="12.75">
      <c r="B275" s="62">
        <f t="shared" si="24"/>
        <v>255</v>
      </c>
      <c r="C275" s="63">
        <f t="shared" si="25"/>
        <v>46997</v>
      </c>
      <c r="D275" s="64">
        <f t="shared" si="26"/>
        <v>31318.350056125375</v>
      </c>
      <c r="E275" s="64">
        <f t="shared" si="27"/>
        <v>734.7266218943367</v>
      </c>
      <c r="F275" s="64">
        <f t="shared" si="28"/>
        <v>631.7675460848245</v>
      </c>
      <c r="G275" s="64">
        <f t="shared" si="29"/>
        <v>102.95907580951217</v>
      </c>
      <c r="H275" s="64">
        <f t="shared" si="30"/>
        <v>30686.582510040433</v>
      </c>
      <c r="I275" s="64"/>
      <c r="J275" s="64"/>
      <c r="K275" s="61"/>
    </row>
    <row r="276" spans="2:11" ht="12.75">
      <c r="B276" s="62">
        <f t="shared" si="24"/>
        <v>256</v>
      </c>
      <c r="C276" s="63">
        <f t="shared" si="25"/>
        <v>47027</v>
      </c>
      <c r="D276" s="64">
        <f t="shared" si="26"/>
        <v>30686.582510040433</v>
      </c>
      <c r="E276" s="64">
        <f t="shared" si="27"/>
        <v>734.7266218943367</v>
      </c>
      <c r="F276" s="64">
        <f t="shared" si="28"/>
        <v>633.8444818925789</v>
      </c>
      <c r="G276" s="64">
        <f t="shared" si="29"/>
        <v>100.88214000175792</v>
      </c>
      <c r="H276" s="64">
        <f t="shared" si="30"/>
        <v>30052.738028147956</v>
      </c>
      <c r="I276" s="64"/>
      <c r="J276" s="64"/>
      <c r="K276" s="61"/>
    </row>
    <row r="277" spans="2:11" ht="12.75">
      <c r="B277" s="62">
        <f aca="true" t="shared" si="31" ref="B277:B340">IF(Loan_Not_Paid*Values_Entered,Payment_Number,"")</f>
        <v>257</v>
      </c>
      <c r="C277" s="63">
        <f aca="true" t="shared" si="32" ref="C277:C340">IF(Loan_Not_Paid*Values_Entered,Payment_Date,"")</f>
        <v>47058</v>
      </c>
      <c r="D277" s="64">
        <f aca="true" t="shared" si="33" ref="D277:D340">IF(Loan_Not_Paid*Values_Entered,Beginning_Balance,"")</f>
        <v>30052.738028147956</v>
      </c>
      <c r="E277" s="64">
        <f aca="true" t="shared" si="34" ref="E277:E340">IF(Loan_Not_Paid*Values_Entered,Monthly_Payment,"")</f>
        <v>734.7266218943367</v>
      </c>
      <c r="F277" s="64">
        <f aca="true" t="shared" si="35" ref="F277:F340">IF(Loan_Not_Paid*Values_Entered,Principal,"")</f>
        <v>635.9282456268004</v>
      </c>
      <c r="G277" s="64">
        <f aca="true" t="shared" si="36" ref="G277:G340">IF(Loan_Not_Paid*Values_Entered,Interest,"")</f>
        <v>98.79837626753641</v>
      </c>
      <c r="H277" s="64">
        <f aca="true" t="shared" si="37" ref="H277:H340">IF(Loan_Not_Paid*Values_Entered,Ending_Balance,"")</f>
        <v>29416.80978252116</v>
      </c>
      <c r="I277" s="64"/>
      <c r="J277" s="64"/>
      <c r="K277" s="61"/>
    </row>
    <row r="278" spans="2:11" ht="12.75">
      <c r="B278" s="62">
        <f t="shared" si="31"/>
        <v>258</v>
      </c>
      <c r="C278" s="63">
        <f t="shared" si="32"/>
        <v>47088</v>
      </c>
      <c r="D278" s="64">
        <f t="shared" si="33"/>
        <v>29416.80978252116</v>
      </c>
      <c r="E278" s="64">
        <f t="shared" si="34"/>
        <v>734.7266218943367</v>
      </c>
      <c r="F278" s="64">
        <f t="shared" si="35"/>
        <v>638.0188597342984</v>
      </c>
      <c r="G278" s="64">
        <f t="shared" si="36"/>
        <v>96.70776216003831</v>
      </c>
      <c r="H278" s="64">
        <f t="shared" si="37"/>
        <v>28778.790922786808</v>
      </c>
      <c r="I278" s="64"/>
      <c r="J278" s="64"/>
      <c r="K278" s="61"/>
    </row>
    <row r="279" spans="2:11" ht="12.75">
      <c r="B279" s="62">
        <f t="shared" si="31"/>
        <v>259</v>
      </c>
      <c r="C279" s="63">
        <f t="shared" si="32"/>
        <v>47119</v>
      </c>
      <c r="D279" s="64">
        <f t="shared" si="33"/>
        <v>28778.790922786808</v>
      </c>
      <c r="E279" s="64">
        <f t="shared" si="34"/>
        <v>734.7266218943367</v>
      </c>
      <c r="F279" s="64">
        <f t="shared" si="35"/>
        <v>640.116346735675</v>
      </c>
      <c r="G279" s="64">
        <f t="shared" si="36"/>
        <v>94.61027515866164</v>
      </c>
      <c r="H279" s="64">
        <f t="shared" si="37"/>
        <v>28138.674576051068</v>
      </c>
      <c r="I279" s="64"/>
      <c r="J279" s="64"/>
      <c r="K279" s="55"/>
    </row>
    <row r="280" spans="2:11" ht="12.75">
      <c r="B280" s="62">
        <f t="shared" si="31"/>
        <v>260</v>
      </c>
      <c r="C280" s="63">
        <f t="shared" si="32"/>
        <v>47150</v>
      </c>
      <c r="D280" s="64">
        <f t="shared" si="33"/>
        <v>28138.674576051068</v>
      </c>
      <c r="E280" s="64">
        <f t="shared" si="34"/>
        <v>734.7266218943367</v>
      </c>
      <c r="F280" s="64">
        <f t="shared" si="35"/>
        <v>642.2207292255689</v>
      </c>
      <c r="G280" s="64">
        <f t="shared" si="36"/>
        <v>92.50589266876788</v>
      </c>
      <c r="H280" s="64">
        <f t="shared" si="37"/>
        <v>27496.45384682552</v>
      </c>
      <c r="I280" s="64"/>
      <c r="J280" s="64"/>
      <c r="K280" s="55"/>
    </row>
    <row r="281" spans="2:11" ht="12.75">
      <c r="B281" s="62">
        <f t="shared" si="31"/>
        <v>261</v>
      </c>
      <c r="C281" s="63">
        <f t="shared" si="32"/>
        <v>47178</v>
      </c>
      <c r="D281" s="64">
        <f t="shared" si="33"/>
        <v>27496.45384682552</v>
      </c>
      <c r="E281" s="64">
        <f t="shared" si="34"/>
        <v>734.7266218943367</v>
      </c>
      <c r="F281" s="64">
        <f t="shared" si="35"/>
        <v>644.3320298728978</v>
      </c>
      <c r="G281" s="64">
        <f t="shared" si="36"/>
        <v>90.3945920214389</v>
      </c>
      <c r="H281" s="64">
        <f t="shared" si="37"/>
        <v>26852.121816952596</v>
      </c>
      <c r="I281" s="64"/>
      <c r="J281" s="64"/>
      <c r="K281" s="55"/>
    </row>
    <row r="282" spans="2:11" ht="12.75">
      <c r="B282" s="62">
        <f t="shared" si="31"/>
        <v>262</v>
      </c>
      <c r="C282" s="63">
        <f t="shared" si="32"/>
        <v>47209</v>
      </c>
      <c r="D282" s="64">
        <f t="shared" si="33"/>
        <v>26852.121816952596</v>
      </c>
      <c r="E282" s="64">
        <f t="shared" si="34"/>
        <v>734.7266218943367</v>
      </c>
      <c r="F282" s="64">
        <f t="shared" si="35"/>
        <v>646.4502714211051</v>
      </c>
      <c r="G282" s="64">
        <f t="shared" si="36"/>
        <v>88.27635047323166</v>
      </c>
      <c r="H282" s="64">
        <f t="shared" si="37"/>
        <v>26205.671545531543</v>
      </c>
      <c r="I282" s="64"/>
      <c r="J282" s="64"/>
      <c r="K282" s="55"/>
    </row>
    <row r="283" spans="2:11" ht="12.75">
      <c r="B283" s="62">
        <f t="shared" si="31"/>
        <v>263</v>
      </c>
      <c r="C283" s="63">
        <f t="shared" si="32"/>
        <v>47239</v>
      </c>
      <c r="D283" s="64">
        <f t="shared" si="33"/>
        <v>26205.671545531543</v>
      </c>
      <c r="E283" s="64">
        <f t="shared" si="34"/>
        <v>734.7266218943367</v>
      </c>
      <c r="F283" s="64">
        <f t="shared" si="35"/>
        <v>648.5754766884017</v>
      </c>
      <c r="G283" s="64">
        <f t="shared" si="36"/>
        <v>86.15114520593495</v>
      </c>
      <c r="H283" s="64">
        <f t="shared" si="37"/>
        <v>25557.096068843035</v>
      </c>
      <c r="I283" s="64"/>
      <c r="J283" s="64"/>
      <c r="K283" s="55"/>
    </row>
    <row r="284" spans="2:11" ht="12.75">
      <c r="B284" s="65">
        <f t="shared" si="31"/>
        <v>264</v>
      </c>
      <c r="C284" s="66">
        <f t="shared" si="32"/>
        <v>47270</v>
      </c>
      <c r="D284" s="67">
        <f t="shared" si="33"/>
        <v>25557.096068843035</v>
      </c>
      <c r="E284" s="67">
        <f t="shared" si="34"/>
        <v>734.7266218943367</v>
      </c>
      <c r="F284" s="67">
        <f t="shared" si="35"/>
        <v>650.7076685680153</v>
      </c>
      <c r="G284" s="67">
        <f t="shared" si="36"/>
        <v>84.01895332632148</v>
      </c>
      <c r="H284" s="67">
        <f t="shared" si="37"/>
        <v>24906.388400275027</v>
      </c>
      <c r="I284" s="67">
        <f>SUM(F273:F284)</f>
        <v>7669.293140509456</v>
      </c>
      <c r="J284" s="67">
        <f>SUM(G273:G284)</f>
        <v>1147.4263222225852</v>
      </c>
      <c r="K284" s="68"/>
    </row>
    <row r="285" spans="2:11" ht="12.75">
      <c r="B285" s="62">
        <f t="shared" si="31"/>
        <v>265</v>
      </c>
      <c r="C285" s="63">
        <f t="shared" si="32"/>
        <v>47300</v>
      </c>
      <c r="D285" s="64">
        <f t="shared" si="33"/>
        <v>24906.388400275027</v>
      </c>
      <c r="E285" s="64">
        <f t="shared" si="34"/>
        <v>734.7266218943367</v>
      </c>
      <c r="F285" s="64">
        <f t="shared" si="35"/>
        <v>652.8468700284326</v>
      </c>
      <c r="G285" s="64">
        <f t="shared" si="36"/>
        <v>81.87975186590415</v>
      </c>
      <c r="H285" s="64">
        <f t="shared" si="37"/>
        <v>24253.54153024667</v>
      </c>
      <c r="I285" s="64"/>
      <c r="J285" s="64"/>
      <c r="K285" s="61"/>
    </row>
    <row r="286" spans="2:11" ht="12.75">
      <c r="B286" s="62">
        <f t="shared" si="31"/>
        <v>266</v>
      </c>
      <c r="C286" s="63">
        <f t="shared" si="32"/>
        <v>47331</v>
      </c>
      <c r="D286" s="64">
        <f t="shared" si="33"/>
        <v>24253.54153024667</v>
      </c>
      <c r="E286" s="64">
        <f t="shared" si="34"/>
        <v>734.7266218943367</v>
      </c>
      <c r="F286" s="64">
        <f t="shared" si="35"/>
        <v>654.9931041136508</v>
      </c>
      <c r="G286" s="64">
        <f t="shared" si="36"/>
        <v>79.73351778068593</v>
      </c>
      <c r="H286" s="64">
        <f t="shared" si="37"/>
        <v>23598.54842613294</v>
      </c>
      <c r="I286" s="64"/>
      <c r="J286" s="64"/>
      <c r="K286" s="61"/>
    </row>
    <row r="287" spans="2:11" ht="12.75">
      <c r="B287" s="62">
        <f t="shared" si="31"/>
        <v>267</v>
      </c>
      <c r="C287" s="63">
        <f t="shared" si="32"/>
        <v>47362</v>
      </c>
      <c r="D287" s="64">
        <f t="shared" si="33"/>
        <v>23598.54842613294</v>
      </c>
      <c r="E287" s="64">
        <f t="shared" si="34"/>
        <v>734.7266218943367</v>
      </c>
      <c r="F287" s="64">
        <f t="shared" si="35"/>
        <v>657.1463939434248</v>
      </c>
      <c r="G287" s="64">
        <f t="shared" si="36"/>
        <v>77.58022795091205</v>
      </c>
      <c r="H287" s="64">
        <f t="shared" si="37"/>
        <v>22941.40203218948</v>
      </c>
      <c r="I287" s="64"/>
      <c r="J287" s="64"/>
      <c r="K287" s="61"/>
    </row>
    <row r="288" spans="2:11" ht="12.75">
      <c r="B288" s="62">
        <f t="shared" si="31"/>
        <v>268</v>
      </c>
      <c r="C288" s="63">
        <f t="shared" si="32"/>
        <v>47392</v>
      </c>
      <c r="D288" s="64">
        <f t="shared" si="33"/>
        <v>22941.40203218948</v>
      </c>
      <c r="E288" s="64">
        <f t="shared" si="34"/>
        <v>734.7266218943367</v>
      </c>
      <c r="F288" s="64">
        <f t="shared" si="35"/>
        <v>659.3067627135139</v>
      </c>
      <c r="G288" s="64">
        <f t="shared" si="36"/>
        <v>75.41985918082291</v>
      </c>
      <c r="H288" s="64">
        <f t="shared" si="37"/>
        <v>22282.095269476005</v>
      </c>
      <c r="I288" s="64"/>
      <c r="J288" s="64"/>
      <c r="K288" s="61"/>
    </row>
    <row r="289" spans="2:11" ht="12.75">
      <c r="B289" s="62">
        <f t="shared" si="31"/>
        <v>269</v>
      </c>
      <c r="C289" s="63">
        <f t="shared" si="32"/>
        <v>47423</v>
      </c>
      <c r="D289" s="64">
        <f t="shared" si="33"/>
        <v>22282.095269476005</v>
      </c>
      <c r="E289" s="64">
        <f t="shared" si="34"/>
        <v>734.7266218943367</v>
      </c>
      <c r="F289" s="64">
        <f t="shared" si="35"/>
        <v>661.4742336959343</v>
      </c>
      <c r="G289" s="64">
        <f t="shared" si="36"/>
        <v>73.25238819840237</v>
      </c>
      <c r="H289" s="64">
        <f t="shared" si="37"/>
        <v>21620.62103578</v>
      </c>
      <c r="I289" s="64"/>
      <c r="J289" s="64"/>
      <c r="K289" s="61"/>
    </row>
    <row r="290" spans="2:11" ht="12.75">
      <c r="B290" s="62">
        <f t="shared" si="31"/>
        <v>270</v>
      </c>
      <c r="C290" s="63">
        <f t="shared" si="32"/>
        <v>47453</v>
      </c>
      <c r="D290" s="64">
        <f t="shared" si="33"/>
        <v>21620.62103578</v>
      </c>
      <c r="E290" s="64">
        <f t="shared" si="34"/>
        <v>734.7266218943367</v>
      </c>
      <c r="F290" s="64">
        <f t="shared" si="35"/>
        <v>663.6488302392099</v>
      </c>
      <c r="G290" s="64">
        <f t="shared" si="36"/>
        <v>71.07779165512676</v>
      </c>
      <c r="H290" s="64">
        <f t="shared" si="37"/>
        <v>20956.972205540806</v>
      </c>
      <c r="I290" s="64"/>
      <c r="J290" s="64"/>
      <c r="K290" s="61"/>
    </row>
    <row r="291" spans="2:11" ht="12.75">
      <c r="B291" s="62">
        <f t="shared" si="31"/>
        <v>271</v>
      </c>
      <c r="C291" s="63">
        <f t="shared" si="32"/>
        <v>47484</v>
      </c>
      <c r="D291" s="64">
        <f t="shared" si="33"/>
        <v>20956.972205540806</v>
      </c>
      <c r="E291" s="64">
        <f t="shared" si="34"/>
        <v>734.7266218943367</v>
      </c>
      <c r="F291" s="64">
        <f t="shared" si="35"/>
        <v>665.8305757686213</v>
      </c>
      <c r="G291" s="64">
        <f t="shared" si="36"/>
        <v>68.8960461257154</v>
      </c>
      <c r="H291" s="64">
        <f t="shared" si="37"/>
        <v>20291.141629772144</v>
      </c>
      <c r="I291" s="64"/>
      <c r="J291" s="64"/>
      <c r="K291" s="55"/>
    </row>
    <row r="292" spans="2:11" ht="12.75">
      <c r="B292" s="62">
        <f t="shared" si="31"/>
        <v>272</v>
      </c>
      <c r="C292" s="63">
        <f t="shared" si="32"/>
        <v>47515</v>
      </c>
      <c r="D292" s="64">
        <f t="shared" si="33"/>
        <v>20291.141629772144</v>
      </c>
      <c r="E292" s="64">
        <f t="shared" si="34"/>
        <v>734.7266218943367</v>
      </c>
      <c r="F292" s="64">
        <f t="shared" si="35"/>
        <v>668.0194937864608</v>
      </c>
      <c r="G292" s="64">
        <f t="shared" si="36"/>
        <v>66.70712810787593</v>
      </c>
      <c r="H292" s="64">
        <f t="shared" si="37"/>
        <v>19623.122135985643</v>
      </c>
      <c r="I292" s="64"/>
      <c r="J292" s="64"/>
      <c r="K292" s="55"/>
    </row>
    <row r="293" spans="2:11" ht="12.75">
      <c r="B293" s="62">
        <f t="shared" si="31"/>
        <v>273</v>
      </c>
      <c r="C293" s="63">
        <f t="shared" si="32"/>
        <v>47543</v>
      </c>
      <c r="D293" s="64">
        <f t="shared" si="33"/>
        <v>19623.122135985643</v>
      </c>
      <c r="E293" s="64">
        <f t="shared" si="34"/>
        <v>734.7266218943367</v>
      </c>
      <c r="F293" s="64">
        <f t="shared" si="35"/>
        <v>670.215607872284</v>
      </c>
      <c r="G293" s="64">
        <f t="shared" si="36"/>
        <v>64.5110140220528</v>
      </c>
      <c r="H293" s="64">
        <f t="shared" si="37"/>
        <v>18952.906528113293</v>
      </c>
      <c r="I293" s="64"/>
      <c r="J293" s="64"/>
      <c r="K293" s="55"/>
    </row>
    <row r="294" spans="2:11" ht="12.75">
      <c r="B294" s="62">
        <f t="shared" si="31"/>
        <v>274</v>
      </c>
      <c r="C294" s="63">
        <f t="shared" si="32"/>
        <v>47574</v>
      </c>
      <c r="D294" s="64">
        <f t="shared" si="33"/>
        <v>18952.906528113293</v>
      </c>
      <c r="E294" s="64">
        <f t="shared" si="34"/>
        <v>734.7266218943367</v>
      </c>
      <c r="F294" s="64">
        <f t="shared" si="35"/>
        <v>672.4189416831643</v>
      </c>
      <c r="G294" s="64">
        <f t="shared" si="36"/>
        <v>62.30768021117245</v>
      </c>
      <c r="H294" s="64">
        <f t="shared" si="37"/>
        <v>18280.487586430216</v>
      </c>
      <c r="I294" s="64"/>
      <c r="J294" s="64"/>
      <c r="K294" s="55"/>
    </row>
    <row r="295" spans="2:11" ht="12.75">
      <c r="B295" s="62">
        <f t="shared" si="31"/>
        <v>275</v>
      </c>
      <c r="C295" s="63">
        <f t="shared" si="32"/>
        <v>47604</v>
      </c>
      <c r="D295" s="64">
        <f t="shared" si="33"/>
        <v>18280.487586430216</v>
      </c>
      <c r="E295" s="64">
        <f t="shared" si="34"/>
        <v>734.7266218943367</v>
      </c>
      <c r="F295" s="64">
        <f t="shared" si="35"/>
        <v>674.6295189539474</v>
      </c>
      <c r="G295" s="64">
        <f t="shared" si="36"/>
        <v>60.097102940389334</v>
      </c>
      <c r="H295" s="64">
        <f t="shared" si="37"/>
        <v>17605.85806747625</v>
      </c>
      <c r="I295" s="64"/>
      <c r="J295" s="64"/>
      <c r="K295" s="55"/>
    </row>
    <row r="296" spans="2:11" ht="12.75">
      <c r="B296" s="65">
        <f t="shared" si="31"/>
        <v>276</v>
      </c>
      <c r="C296" s="66">
        <f t="shared" si="32"/>
        <v>47635</v>
      </c>
      <c r="D296" s="67">
        <f t="shared" si="33"/>
        <v>17605.85806747625</v>
      </c>
      <c r="E296" s="67">
        <f t="shared" si="34"/>
        <v>734.7266218943367</v>
      </c>
      <c r="F296" s="67">
        <f t="shared" si="35"/>
        <v>676.8473634975086</v>
      </c>
      <c r="G296" s="67">
        <f t="shared" si="36"/>
        <v>57.87925839682817</v>
      </c>
      <c r="H296" s="67">
        <f t="shared" si="37"/>
        <v>16929.01070397871</v>
      </c>
      <c r="I296" s="67">
        <f>SUM(F285:F296)</f>
        <v>7977.377696296153</v>
      </c>
      <c r="J296" s="67">
        <f>SUM(G285:G296)</f>
        <v>839.3417664358883</v>
      </c>
      <c r="K296" s="68"/>
    </row>
    <row r="297" spans="2:11" ht="12.75">
      <c r="B297" s="62">
        <f t="shared" si="31"/>
        <v>277</v>
      </c>
      <c r="C297" s="63">
        <f t="shared" si="32"/>
        <v>47665</v>
      </c>
      <c r="D297" s="64">
        <f t="shared" si="33"/>
        <v>16929.01070397871</v>
      </c>
      <c r="E297" s="64">
        <f t="shared" si="34"/>
        <v>734.7266218943367</v>
      </c>
      <c r="F297" s="64">
        <f t="shared" si="35"/>
        <v>679.0724992050067</v>
      </c>
      <c r="G297" s="64">
        <f t="shared" si="36"/>
        <v>55.654122689330016</v>
      </c>
      <c r="H297" s="64">
        <f t="shared" si="37"/>
        <v>16249.938204773702</v>
      </c>
      <c r="I297" s="64"/>
      <c r="J297" s="64"/>
      <c r="K297" s="61"/>
    </row>
    <row r="298" spans="2:11" ht="12.75">
      <c r="B298" s="62">
        <f t="shared" si="31"/>
        <v>278</v>
      </c>
      <c r="C298" s="63">
        <f t="shared" si="32"/>
        <v>47696</v>
      </c>
      <c r="D298" s="64">
        <f t="shared" si="33"/>
        <v>16249.938204773702</v>
      </c>
      <c r="E298" s="64">
        <f t="shared" si="34"/>
        <v>734.7266218943367</v>
      </c>
      <c r="F298" s="64">
        <f t="shared" si="35"/>
        <v>681.3049500461432</v>
      </c>
      <c r="G298" s="64">
        <f t="shared" si="36"/>
        <v>53.42167184819355</v>
      </c>
      <c r="H298" s="64">
        <f t="shared" si="37"/>
        <v>15568.633254727582</v>
      </c>
      <c r="I298" s="64"/>
      <c r="J298" s="64"/>
      <c r="K298" s="61"/>
    </row>
    <row r="299" spans="2:11" ht="12.75">
      <c r="B299" s="62">
        <f t="shared" si="31"/>
        <v>279</v>
      </c>
      <c r="C299" s="63">
        <f t="shared" si="32"/>
        <v>47727</v>
      </c>
      <c r="D299" s="64">
        <f t="shared" si="33"/>
        <v>15568.633254727582</v>
      </c>
      <c r="E299" s="64">
        <f t="shared" si="34"/>
        <v>734.7266218943367</v>
      </c>
      <c r="F299" s="64">
        <f t="shared" si="35"/>
        <v>683.5447400694198</v>
      </c>
      <c r="G299" s="64">
        <f t="shared" si="36"/>
        <v>51.18188182491693</v>
      </c>
      <c r="H299" s="64">
        <f t="shared" si="37"/>
        <v>14885.088514658099</v>
      </c>
      <c r="I299" s="64"/>
      <c r="J299" s="64"/>
      <c r="K299" s="61"/>
    </row>
    <row r="300" spans="2:11" ht="12.75">
      <c r="B300" s="62">
        <f t="shared" si="31"/>
        <v>280</v>
      </c>
      <c r="C300" s="63">
        <f t="shared" si="32"/>
        <v>47757</v>
      </c>
      <c r="D300" s="64">
        <f t="shared" si="33"/>
        <v>14885.088514658099</v>
      </c>
      <c r="E300" s="64">
        <f t="shared" si="34"/>
        <v>734.7266218943367</v>
      </c>
      <c r="F300" s="64">
        <f t="shared" si="35"/>
        <v>685.7918934023983</v>
      </c>
      <c r="G300" s="64">
        <f t="shared" si="36"/>
        <v>48.9347284919385</v>
      </c>
      <c r="H300" s="64">
        <f t="shared" si="37"/>
        <v>14199.296621255635</v>
      </c>
      <c r="I300" s="64"/>
      <c r="J300" s="64"/>
      <c r="K300" s="61"/>
    </row>
    <row r="301" spans="2:11" ht="12.75">
      <c r="B301" s="62">
        <f t="shared" si="31"/>
        <v>281</v>
      </c>
      <c r="C301" s="63">
        <f t="shared" si="32"/>
        <v>47788</v>
      </c>
      <c r="D301" s="64">
        <f t="shared" si="33"/>
        <v>14199.296621255635</v>
      </c>
      <c r="E301" s="64">
        <f t="shared" si="34"/>
        <v>734.7266218943367</v>
      </c>
      <c r="F301" s="64">
        <f t="shared" si="35"/>
        <v>688.0464342519589</v>
      </c>
      <c r="G301" s="64">
        <f t="shared" si="36"/>
        <v>46.6801876423779</v>
      </c>
      <c r="H301" s="64">
        <f t="shared" si="37"/>
        <v>13511.250187003694</v>
      </c>
      <c r="I301" s="64"/>
      <c r="J301" s="64"/>
      <c r="K301" s="61"/>
    </row>
    <row r="302" spans="2:11" ht="12.75">
      <c r="B302" s="62">
        <f t="shared" si="31"/>
        <v>282</v>
      </c>
      <c r="C302" s="63">
        <f t="shared" si="32"/>
        <v>47818</v>
      </c>
      <c r="D302" s="64">
        <f t="shared" si="33"/>
        <v>13511.250187003694</v>
      </c>
      <c r="E302" s="64">
        <f t="shared" si="34"/>
        <v>734.7266218943367</v>
      </c>
      <c r="F302" s="64">
        <f t="shared" si="35"/>
        <v>690.3083869045621</v>
      </c>
      <c r="G302" s="64">
        <f t="shared" si="36"/>
        <v>44.418234989774646</v>
      </c>
      <c r="H302" s="64">
        <f t="shared" si="37"/>
        <v>12820.941800099157</v>
      </c>
      <c r="I302" s="64"/>
      <c r="J302" s="64"/>
      <c r="K302" s="61"/>
    </row>
    <row r="303" spans="2:11" ht="12.75">
      <c r="B303" s="62">
        <f t="shared" si="31"/>
        <v>283</v>
      </c>
      <c r="C303" s="63">
        <f t="shared" si="32"/>
        <v>47849</v>
      </c>
      <c r="D303" s="64">
        <f t="shared" si="33"/>
        <v>12820.941800099157</v>
      </c>
      <c r="E303" s="64">
        <f t="shared" si="34"/>
        <v>734.7266218943367</v>
      </c>
      <c r="F303" s="64">
        <f t="shared" si="35"/>
        <v>692.5777757265107</v>
      </c>
      <c r="G303" s="64">
        <f t="shared" si="36"/>
        <v>42.14884616782598</v>
      </c>
      <c r="H303" s="64">
        <f t="shared" si="37"/>
        <v>12128.364024372539</v>
      </c>
      <c r="I303" s="64"/>
      <c r="J303" s="64"/>
      <c r="K303" s="55"/>
    </row>
    <row r="304" spans="2:11" ht="12.75">
      <c r="B304" s="62">
        <f t="shared" si="31"/>
        <v>284</v>
      </c>
      <c r="C304" s="63">
        <f t="shared" si="32"/>
        <v>47880</v>
      </c>
      <c r="D304" s="64">
        <f t="shared" si="33"/>
        <v>12128.364024372539</v>
      </c>
      <c r="E304" s="64">
        <f t="shared" si="34"/>
        <v>734.7266218943367</v>
      </c>
      <c r="F304" s="64">
        <f t="shared" si="35"/>
        <v>694.854625164212</v>
      </c>
      <c r="G304" s="64">
        <f t="shared" si="36"/>
        <v>39.87199673012472</v>
      </c>
      <c r="H304" s="64">
        <f t="shared" si="37"/>
        <v>11433.509399208357</v>
      </c>
      <c r="I304" s="64"/>
      <c r="J304" s="64"/>
      <c r="K304" s="55"/>
    </row>
    <row r="305" spans="2:11" ht="12.75">
      <c r="B305" s="62">
        <f t="shared" si="31"/>
        <v>285</v>
      </c>
      <c r="C305" s="63">
        <f t="shared" si="32"/>
        <v>47908</v>
      </c>
      <c r="D305" s="64">
        <f t="shared" si="33"/>
        <v>11433.509399208357</v>
      </c>
      <c r="E305" s="64">
        <f t="shared" si="34"/>
        <v>734.7266218943367</v>
      </c>
      <c r="F305" s="64">
        <f t="shared" si="35"/>
        <v>697.1389597444393</v>
      </c>
      <c r="G305" s="64">
        <f t="shared" si="36"/>
        <v>37.587662149897476</v>
      </c>
      <c r="H305" s="64">
        <f t="shared" si="37"/>
        <v>10736.370439463935</v>
      </c>
      <c r="I305" s="64"/>
      <c r="J305" s="64"/>
      <c r="K305" s="55"/>
    </row>
    <row r="306" spans="2:11" ht="12.75">
      <c r="B306" s="62">
        <f t="shared" si="31"/>
        <v>286</v>
      </c>
      <c r="C306" s="63">
        <f t="shared" si="32"/>
        <v>47939</v>
      </c>
      <c r="D306" s="64">
        <f t="shared" si="33"/>
        <v>10736.370439463935</v>
      </c>
      <c r="E306" s="64">
        <f t="shared" si="34"/>
        <v>734.7266218943367</v>
      </c>
      <c r="F306" s="64">
        <f t="shared" si="35"/>
        <v>699.4308040745991</v>
      </c>
      <c r="G306" s="64">
        <f t="shared" si="36"/>
        <v>35.295817819737685</v>
      </c>
      <c r="H306" s="64">
        <f t="shared" si="37"/>
        <v>10036.939635389252</v>
      </c>
      <c r="I306" s="64"/>
      <c r="J306" s="64"/>
      <c r="K306" s="55"/>
    </row>
    <row r="307" spans="2:11" ht="12.75">
      <c r="B307" s="62">
        <f t="shared" si="31"/>
        <v>287</v>
      </c>
      <c r="C307" s="63">
        <f t="shared" si="32"/>
        <v>47969</v>
      </c>
      <c r="D307" s="64">
        <f t="shared" si="33"/>
        <v>10036.939635389252</v>
      </c>
      <c r="E307" s="64">
        <f t="shared" si="34"/>
        <v>734.7266218943367</v>
      </c>
      <c r="F307" s="64">
        <f t="shared" si="35"/>
        <v>701.7301828429946</v>
      </c>
      <c r="G307" s="64">
        <f t="shared" si="36"/>
        <v>32.996439051342165</v>
      </c>
      <c r="H307" s="64">
        <f t="shared" si="37"/>
        <v>9335.20945254626</v>
      </c>
      <c r="I307" s="64"/>
      <c r="J307" s="64"/>
      <c r="K307" s="55"/>
    </row>
    <row r="308" spans="2:11" ht="12.75">
      <c r="B308" s="65">
        <f t="shared" si="31"/>
        <v>288</v>
      </c>
      <c r="C308" s="66">
        <f t="shared" si="32"/>
        <v>48000</v>
      </c>
      <c r="D308" s="67">
        <f t="shared" si="33"/>
        <v>9335.20945254626</v>
      </c>
      <c r="E308" s="67">
        <f t="shared" si="34"/>
        <v>734.7266218943367</v>
      </c>
      <c r="F308" s="67">
        <f t="shared" si="35"/>
        <v>704.0371208190909</v>
      </c>
      <c r="G308" s="67">
        <f t="shared" si="36"/>
        <v>30.68950107524583</v>
      </c>
      <c r="H308" s="67">
        <f t="shared" si="37"/>
        <v>8631.172331727168</v>
      </c>
      <c r="I308" s="67">
        <f>SUM(F297:F308)</f>
        <v>8297.838372251335</v>
      </c>
      <c r="J308" s="67">
        <f>SUM(G297:G308)</f>
        <v>518.8810904807054</v>
      </c>
      <c r="K308" s="68"/>
    </row>
    <row r="309" spans="2:11" ht="12.75">
      <c r="B309" s="62">
        <f t="shared" si="31"/>
        <v>289</v>
      </c>
      <c r="C309" s="63">
        <f t="shared" si="32"/>
        <v>48030</v>
      </c>
      <c r="D309" s="64">
        <f t="shared" si="33"/>
        <v>8631.172331727168</v>
      </c>
      <c r="E309" s="64">
        <f t="shared" si="34"/>
        <v>734.7266218943367</v>
      </c>
      <c r="F309" s="64">
        <f t="shared" si="35"/>
        <v>706.3516428537837</v>
      </c>
      <c r="G309" s="64">
        <f t="shared" si="36"/>
        <v>28.374979040553065</v>
      </c>
      <c r="H309" s="64">
        <f t="shared" si="37"/>
        <v>7924.820688873355</v>
      </c>
      <c r="I309" s="64"/>
      <c r="J309" s="64"/>
      <c r="K309" s="61"/>
    </row>
    <row r="310" spans="2:11" ht="12.75">
      <c r="B310" s="62">
        <f t="shared" si="31"/>
        <v>290</v>
      </c>
      <c r="C310" s="63">
        <f t="shared" si="32"/>
        <v>48061</v>
      </c>
      <c r="D310" s="64">
        <f t="shared" si="33"/>
        <v>7924.820688873355</v>
      </c>
      <c r="E310" s="64">
        <f t="shared" si="34"/>
        <v>734.7266218943367</v>
      </c>
      <c r="F310" s="64">
        <f t="shared" si="35"/>
        <v>708.6737738796655</v>
      </c>
      <c r="G310" s="64">
        <f t="shared" si="36"/>
        <v>26.052848014671156</v>
      </c>
      <c r="H310" s="64">
        <f t="shared" si="37"/>
        <v>7216.146914993704</v>
      </c>
      <c r="I310" s="64"/>
      <c r="J310" s="64"/>
      <c r="K310" s="61"/>
    </row>
    <row r="311" spans="2:11" ht="12.75">
      <c r="B311" s="62">
        <f t="shared" si="31"/>
        <v>291</v>
      </c>
      <c r="C311" s="63">
        <f t="shared" si="32"/>
        <v>48092</v>
      </c>
      <c r="D311" s="64">
        <f t="shared" si="33"/>
        <v>7216.146914993704</v>
      </c>
      <c r="E311" s="64">
        <f t="shared" si="34"/>
        <v>734.7266218943367</v>
      </c>
      <c r="F311" s="64">
        <f t="shared" si="35"/>
        <v>711.003538911295</v>
      </c>
      <c r="G311" s="64">
        <f t="shared" si="36"/>
        <v>23.723082983041802</v>
      </c>
      <c r="H311" s="64">
        <f t="shared" si="37"/>
        <v>6505.143376082357</v>
      </c>
      <c r="I311" s="64"/>
      <c r="J311" s="64"/>
      <c r="K311" s="61"/>
    </row>
    <row r="312" spans="2:11" ht="12.75">
      <c r="B312" s="62">
        <f t="shared" si="31"/>
        <v>292</v>
      </c>
      <c r="C312" s="63">
        <f t="shared" si="32"/>
        <v>48122</v>
      </c>
      <c r="D312" s="64">
        <f t="shared" si="33"/>
        <v>6505.143376082357</v>
      </c>
      <c r="E312" s="64">
        <f t="shared" si="34"/>
        <v>734.7266218943367</v>
      </c>
      <c r="F312" s="64">
        <f t="shared" si="35"/>
        <v>713.340963045466</v>
      </c>
      <c r="G312" s="64">
        <f t="shared" si="36"/>
        <v>21.385658848870747</v>
      </c>
      <c r="H312" s="64">
        <f t="shared" si="37"/>
        <v>5791.802413036872</v>
      </c>
      <c r="I312" s="64"/>
      <c r="J312" s="64"/>
      <c r="K312" s="61"/>
    </row>
    <row r="313" spans="2:11" ht="12.75">
      <c r="B313" s="62">
        <f t="shared" si="31"/>
        <v>293</v>
      </c>
      <c r="C313" s="63">
        <f t="shared" si="32"/>
        <v>48153</v>
      </c>
      <c r="D313" s="64">
        <f t="shared" si="33"/>
        <v>5791.802413036872</v>
      </c>
      <c r="E313" s="64">
        <f t="shared" si="34"/>
        <v>734.7266218943367</v>
      </c>
      <c r="F313" s="64">
        <f t="shared" si="35"/>
        <v>715.686071461478</v>
      </c>
      <c r="G313" s="64">
        <f t="shared" si="36"/>
        <v>19.04055043285872</v>
      </c>
      <c r="H313" s="64">
        <f t="shared" si="37"/>
        <v>5076.116341575398</v>
      </c>
      <c r="I313" s="64"/>
      <c r="J313" s="64"/>
      <c r="K313" s="61"/>
    </row>
    <row r="314" spans="2:11" ht="12.75">
      <c r="B314" s="62">
        <f t="shared" si="31"/>
        <v>294</v>
      </c>
      <c r="C314" s="63">
        <f t="shared" si="32"/>
        <v>48183</v>
      </c>
      <c r="D314" s="64">
        <f t="shared" si="33"/>
        <v>5076.116341575398</v>
      </c>
      <c r="E314" s="64">
        <f t="shared" si="34"/>
        <v>734.7266218943367</v>
      </c>
      <c r="F314" s="64">
        <f t="shared" si="35"/>
        <v>718.0388894214076</v>
      </c>
      <c r="G314" s="64">
        <f t="shared" si="36"/>
        <v>16.68773247292912</v>
      </c>
      <c r="H314" s="64">
        <f t="shared" si="37"/>
        <v>4358.077452153957</v>
      </c>
      <c r="I314" s="64"/>
      <c r="J314" s="64"/>
      <c r="K314" s="61"/>
    </row>
    <row r="315" spans="2:11" ht="12.75">
      <c r="B315" s="62">
        <f t="shared" si="31"/>
        <v>295</v>
      </c>
      <c r="C315" s="63">
        <f t="shared" si="32"/>
        <v>48214</v>
      </c>
      <c r="D315" s="64">
        <f t="shared" si="33"/>
        <v>4358.077452153957</v>
      </c>
      <c r="E315" s="64">
        <f t="shared" si="34"/>
        <v>734.7266218943367</v>
      </c>
      <c r="F315" s="64">
        <f t="shared" si="35"/>
        <v>720.3994422703806</v>
      </c>
      <c r="G315" s="64">
        <f t="shared" si="36"/>
        <v>14.327179623956134</v>
      </c>
      <c r="H315" s="64">
        <f t="shared" si="37"/>
        <v>3637.678009883559</v>
      </c>
      <c r="I315" s="64"/>
      <c r="J315" s="64"/>
      <c r="K315" s="55"/>
    </row>
    <row r="316" spans="2:11" ht="12.75">
      <c r="B316" s="62">
        <f t="shared" si="31"/>
        <v>296</v>
      </c>
      <c r="C316" s="63">
        <f t="shared" si="32"/>
        <v>48245</v>
      </c>
      <c r="D316" s="64">
        <f t="shared" si="33"/>
        <v>3637.678009883559</v>
      </c>
      <c r="E316" s="64">
        <f t="shared" si="34"/>
        <v>734.7266218943367</v>
      </c>
      <c r="F316" s="64">
        <f t="shared" si="35"/>
        <v>722.7677554368446</v>
      </c>
      <c r="G316" s="64">
        <f t="shared" si="36"/>
        <v>11.9588664574922</v>
      </c>
      <c r="H316" s="64">
        <f t="shared" si="37"/>
        <v>2914.910254446673</v>
      </c>
      <c r="I316" s="64"/>
      <c r="J316" s="64"/>
      <c r="K316" s="55"/>
    </row>
    <row r="317" spans="2:11" ht="12.75">
      <c r="B317" s="62">
        <f t="shared" si="31"/>
        <v>297</v>
      </c>
      <c r="C317" s="63">
        <f t="shared" si="32"/>
        <v>48274</v>
      </c>
      <c r="D317" s="64">
        <f t="shared" si="33"/>
        <v>2914.910254446673</v>
      </c>
      <c r="E317" s="64">
        <f t="shared" si="34"/>
        <v>734.7266218943367</v>
      </c>
      <c r="F317" s="64">
        <f t="shared" si="35"/>
        <v>725.1438544328433</v>
      </c>
      <c r="G317" s="64">
        <f t="shared" si="36"/>
        <v>9.582767461493438</v>
      </c>
      <c r="H317" s="64">
        <f t="shared" si="37"/>
        <v>2189.7664000138757</v>
      </c>
      <c r="I317" s="64"/>
      <c r="J317" s="64"/>
      <c r="K317" s="55"/>
    </row>
    <row r="318" spans="2:11" ht="12.75">
      <c r="B318" s="62">
        <f t="shared" si="31"/>
        <v>298</v>
      </c>
      <c r="C318" s="63">
        <f t="shared" si="32"/>
        <v>48305</v>
      </c>
      <c r="D318" s="64">
        <f t="shared" si="33"/>
        <v>2189.7664000138757</v>
      </c>
      <c r="E318" s="64">
        <f t="shared" si="34"/>
        <v>734.7266218943367</v>
      </c>
      <c r="F318" s="64">
        <f t="shared" si="35"/>
        <v>727.5277648542911</v>
      </c>
      <c r="G318" s="64">
        <f t="shared" si="36"/>
        <v>7.198857040045616</v>
      </c>
      <c r="H318" s="64">
        <f t="shared" si="37"/>
        <v>1462.2386351595633</v>
      </c>
      <c r="I318" s="64"/>
      <c r="J318" s="64"/>
      <c r="K318" s="55"/>
    </row>
    <row r="319" spans="2:11" ht="12.75">
      <c r="B319" s="62">
        <f t="shared" si="31"/>
        <v>299</v>
      </c>
      <c r="C319" s="63">
        <f t="shared" si="32"/>
        <v>48335</v>
      </c>
      <c r="D319" s="64">
        <f t="shared" si="33"/>
        <v>1462.2386351595633</v>
      </c>
      <c r="E319" s="64">
        <f t="shared" si="34"/>
        <v>734.7266218943367</v>
      </c>
      <c r="F319" s="64">
        <f t="shared" si="35"/>
        <v>729.9195123812497</v>
      </c>
      <c r="G319" s="64">
        <f t="shared" si="36"/>
        <v>4.807109513087064</v>
      </c>
      <c r="H319" s="64">
        <f t="shared" si="37"/>
        <v>732.3191227782518</v>
      </c>
      <c r="I319" s="64"/>
      <c r="J319" s="64"/>
      <c r="K319" s="55"/>
    </row>
    <row r="320" spans="2:11" ht="12.75">
      <c r="B320" s="65">
        <f t="shared" si="31"/>
        <v>300</v>
      </c>
      <c r="C320" s="66">
        <f t="shared" si="32"/>
        <v>48366</v>
      </c>
      <c r="D320" s="67">
        <f t="shared" si="33"/>
        <v>732.3191227782518</v>
      </c>
      <c r="E320" s="67">
        <f t="shared" si="34"/>
        <v>734.7266218943367</v>
      </c>
      <c r="F320" s="67">
        <f t="shared" si="35"/>
        <v>732.3191227782032</v>
      </c>
      <c r="G320" s="67">
        <f t="shared" si="36"/>
        <v>2.407499116133503</v>
      </c>
      <c r="H320" s="67">
        <f t="shared" si="37"/>
        <v>0</v>
      </c>
      <c r="I320" s="67">
        <f>SUM(F309:F320)</f>
        <v>8631.17233172691</v>
      </c>
      <c r="J320" s="67">
        <f>SUM(G309:G320)</f>
        <v>185.54713100513257</v>
      </c>
      <c r="K320" s="68"/>
    </row>
    <row r="321" spans="2:11" ht="12.75">
      <c r="B321" s="62">
        <f t="shared" si="31"/>
      </c>
      <c r="C321" s="63">
        <f t="shared" si="32"/>
      </c>
      <c r="D321" s="64">
        <f t="shared" si="33"/>
      </c>
      <c r="E321" s="64">
        <f t="shared" si="34"/>
      </c>
      <c r="F321" s="64">
        <f t="shared" si="35"/>
      </c>
      <c r="G321" s="64">
        <f t="shared" si="36"/>
      </c>
      <c r="H321" s="64">
        <f t="shared" si="37"/>
      </c>
      <c r="I321" s="64"/>
      <c r="J321" s="64"/>
      <c r="K321" s="61"/>
    </row>
    <row r="322" spans="2:11" ht="12.75">
      <c r="B322" s="62">
        <f t="shared" si="31"/>
      </c>
      <c r="C322" s="63">
        <f t="shared" si="32"/>
      </c>
      <c r="D322" s="64">
        <f t="shared" si="33"/>
      </c>
      <c r="E322" s="64">
        <f t="shared" si="34"/>
      </c>
      <c r="F322" s="64">
        <f t="shared" si="35"/>
      </c>
      <c r="G322" s="64">
        <f t="shared" si="36"/>
      </c>
      <c r="H322" s="64">
        <f t="shared" si="37"/>
      </c>
      <c r="I322" s="64"/>
      <c r="J322" s="64"/>
      <c r="K322" s="61"/>
    </row>
    <row r="323" spans="2:11" ht="12.75">
      <c r="B323" s="62">
        <f t="shared" si="31"/>
      </c>
      <c r="C323" s="63">
        <f t="shared" si="32"/>
      </c>
      <c r="D323" s="64">
        <f t="shared" si="33"/>
      </c>
      <c r="E323" s="64">
        <f t="shared" si="34"/>
      </c>
      <c r="F323" s="64">
        <f t="shared" si="35"/>
      </c>
      <c r="G323" s="64">
        <f t="shared" si="36"/>
      </c>
      <c r="H323" s="64">
        <f t="shared" si="37"/>
      </c>
      <c r="I323" s="64"/>
      <c r="J323" s="64"/>
      <c r="K323" s="61"/>
    </row>
    <row r="324" spans="2:11" ht="12.75">
      <c r="B324" s="62">
        <f t="shared" si="31"/>
      </c>
      <c r="C324" s="63">
        <f t="shared" si="32"/>
      </c>
      <c r="D324" s="64">
        <f t="shared" si="33"/>
      </c>
      <c r="E324" s="64">
        <f t="shared" si="34"/>
      </c>
      <c r="F324" s="64">
        <f t="shared" si="35"/>
      </c>
      <c r="G324" s="64">
        <f t="shared" si="36"/>
      </c>
      <c r="H324" s="64">
        <f t="shared" si="37"/>
      </c>
      <c r="I324" s="64"/>
      <c r="J324" s="64"/>
      <c r="K324" s="61"/>
    </row>
    <row r="325" spans="2:11" ht="12.75">
      <c r="B325" s="62">
        <f t="shared" si="31"/>
      </c>
      <c r="C325" s="63">
        <f t="shared" si="32"/>
      </c>
      <c r="D325" s="64">
        <f t="shared" si="33"/>
      </c>
      <c r="E325" s="64">
        <f t="shared" si="34"/>
      </c>
      <c r="F325" s="64">
        <f t="shared" si="35"/>
      </c>
      <c r="G325" s="64">
        <f t="shared" si="36"/>
      </c>
      <c r="H325" s="64">
        <f t="shared" si="37"/>
      </c>
      <c r="I325" s="64"/>
      <c r="J325" s="64"/>
      <c r="K325" s="61"/>
    </row>
    <row r="326" spans="2:11" ht="12.75">
      <c r="B326" s="62">
        <f t="shared" si="31"/>
      </c>
      <c r="C326" s="63">
        <f t="shared" si="32"/>
      </c>
      <c r="D326" s="64">
        <f t="shared" si="33"/>
      </c>
      <c r="E326" s="64">
        <f t="shared" si="34"/>
      </c>
      <c r="F326" s="64">
        <f t="shared" si="35"/>
      </c>
      <c r="G326" s="64">
        <f t="shared" si="36"/>
      </c>
      <c r="H326" s="64">
        <f t="shared" si="37"/>
      </c>
      <c r="I326" s="64"/>
      <c r="J326" s="64"/>
      <c r="K326" s="61"/>
    </row>
    <row r="327" spans="2:11" ht="12.75">
      <c r="B327" s="62">
        <f t="shared" si="31"/>
      </c>
      <c r="C327" s="63">
        <f t="shared" si="32"/>
      </c>
      <c r="D327" s="64">
        <f t="shared" si="33"/>
      </c>
      <c r="E327" s="64">
        <f t="shared" si="34"/>
      </c>
      <c r="F327" s="64">
        <f t="shared" si="35"/>
      </c>
      <c r="G327" s="64">
        <f t="shared" si="36"/>
      </c>
      <c r="H327" s="64">
        <f t="shared" si="37"/>
      </c>
      <c r="I327" s="64"/>
      <c r="J327" s="64"/>
      <c r="K327" s="55"/>
    </row>
    <row r="328" spans="2:11" ht="12.75">
      <c r="B328" s="62">
        <f t="shared" si="31"/>
      </c>
      <c r="C328" s="63">
        <f t="shared" si="32"/>
      </c>
      <c r="D328" s="64">
        <f t="shared" si="33"/>
      </c>
      <c r="E328" s="64">
        <f t="shared" si="34"/>
      </c>
      <c r="F328" s="64">
        <f t="shared" si="35"/>
      </c>
      <c r="G328" s="64">
        <f t="shared" si="36"/>
      </c>
      <c r="H328" s="64">
        <f t="shared" si="37"/>
      </c>
      <c r="I328" s="64"/>
      <c r="J328" s="64"/>
      <c r="K328" s="55"/>
    </row>
    <row r="329" spans="2:11" ht="12.75">
      <c r="B329" s="62">
        <f t="shared" si="31"/>
      </c>
      <c r="C329" s="63">
        <f t="shared" si="32"/>
      </c>
      <c r="D329" s="64">
        <f t="shared" si="33"/>
      </c>
      <c r="E329" s="64">
        <f t="shared" si="34"/>
      </c>
      <c r="F329" s="64">
        <f t="shared" si="35"/>
      </c>
      <c r="G329" s="64">
        <f t="shared" si="36"/>
      </c>
      <c r="H329" s="64">
        <f t="shared" si="37"/>
      </c>
      <c r="I329" s="64"/>
      <c r="J329" s="64"/>
      <c r="K329" s="55"/>
    </row>
    <row r="330" spans="2:11" ht="12.75">
      <c r="B330" s="62">
        <f t="shared" si="31"/>
      </c>
      <c r="C330" s="63">
        <f t="shared" si="32"/>
      </c>
      <c r="D330" s="64">
        <f t="shared" si="33"/>
      </c>
      <c r="E330" s="64">
        <f t="shared" si="34"/>
      </c>
      <c r="F330" s="64">
        <f t="shared" si="35"/>
      </c>
      <c r="G330" s="64">
        <f t="shared" si="36"/>
      </c>
      <c r="H330" s="64">
        <f t="shared" si="37"/>
      </c>
      <c r="I330" s="64"/>
      <c r="J330" s="64"/>
      <c r="K330" s="55"/>
    </row>
    <row r="331" spans="2:11" ht="12.75">
      <c r="B331" s="62">
        <f t="shared" si="31"/>
      </c>
      <c r="C331" s="63">
        <f t="shared" si="32"/>
      </c>
      <c r="D331" s="64">
        <f t="shared" si="33"/>
      </c>
      <c r="E331" s="64">
        <f t="shared" si="34"/>
      </c>
      <c r="F331" s="64">
        <f t="shared" si="35"/>
      </c>
      <c r="G331" s="64">
        <f t="shared" si="36"/>
      </c>
      <c r="H331" s="64">
        <f t="shared" si="37"/>
      </c>
      <c r="I331" s="64"/>
      <c r="J331" s="64"/>
      <c r="K331" s="55"/>
    </row>
    <row r="332" spans="2:11" ht="12.75">
      <c r="B332" s="65">
        <f t="shared" si="31"/>
      </c>
      <c r="C332" s="66">
        <f t="shared" si="32"/>
      </c>
      <c r="D332" s="67">
        <f t="shared" si="33"/>
      </c>
      <c r="E332" s="67">
        <f t="shared" si="34"/>
      </c>
      <c r="F332" s="67">
        <f t="shared" si="35"/>
      </c>
      <c r="G332" s="67">
        <f t="shared" si="36"/>
      </c>
      <c r="H332" s="67">
        <f t="shared" si="37"/>
      </c>
      <c r="I332" s="67">
        <f>SUM(F321:F332)</f>
        <v>0</v>
      </c>
      <c r="J332" s="67">
        <f>SUM(G321:G332)</f>
        <v>0</v>
      </c>
      <c r="K332" s="68"/>
    </row>
    <row r="333" spans="2:11" ht="12.75">
      <c r="B333" s="62">
        <f t="shared" si="31"/>
      </c>
      <c r="C333" s="63">
        <f t="shared" si="32"/>
      </c>
      <c r="D333" s="64">
        <f t="shared" si="33"/>
      </c>
      <c r="E333" s="64">
        <f t="shared" si="34"/>
      </c>
      <c r="F333" s="64">
        <f t="shared" si="35"/>
      </c>
      <c r="G333" s="64">
        <f t="shared" si="36"/>
      </c>
      <c r="H333" s="64">
        <f t="shared" si="37"/>
      </c>
      <c r="I333" s="64"/>
      <c r="J333" s="64"/>
      <c r="K333" s="61"/>
    </row>
    <row r="334" spans="2:11" ht="12.75">
      <c r="B334" s="62">
        <f t="shared" si="31"/>
      </c>
      <c r="C334" s="63">
        <f t="shared" si="32"/>
      </c>
      <c r="D334" s="64">
        <f t="shared" si="33"/>
      </c>
      <c r="E334" s="64">
        <f t="shared" si="34"/>
      </c>
      <c r="F334" s="64">
        <f t="shared" si="35"/>
      </c>
      <c r="G334" s="64">
        <f t="shared" si="36"/>
      </c>
      <c r="H334" s="64">
        <f t="shared" si="37"/>
      </c>
      <c r="I334" s="64"/>
      <c r="J334" s="64"/>
      <c r="K334" s="61"/>
    </row>
    <row r="335" spans="2:11" ht="12.75">
      <c r="B335" s="62">
        <f t="shared" si="31"/>
      </c>
      <c r="C335" s="63">
        <f t="shared" si="32"/>
      </c>
      <c r="D335" s="64">
        <f t="shared" si="33"/>
      </c>
      <c r="E335" s="64">
        <f t="shared" si="34"/>
      </c>
      <c r="F335" s="64">
        <f t="shared" si="35"/>
      </c>
      <c r="G335" s="64">
        <f t="shared" si="36"/>
      </c>
      <c r="H335" s="64">
        <f t="shared" si="37"/>
      </c>
      <c r="I335" s="64"/>
      <c r="J335" s="64"/>
      <c r="K335" s="61"/>
    </row>
    <row r="336" spans="2:11" ht="12.75">
      <c r="B336" s="62">
        <f t="shared" si="31"/>
      </c>
      <c r="C336" s="63">
        <f t="shared" si="32"/>
      </c>
      <c r="D336" s="64">
        <f t="shared" si="33"/>
      </c>
      <c r="E336" s="64">
        <f t="shared" si="34"/>
      </c>
      <c r="F336" s="64">
        <f t="shared" si="35"/>
      </c>
      <c r="G336" s="64">
        <f t="shared" si="36"/>
      </c>
      <c r="H336" s="64">
        <f t="shared" si="37"/>
      </c>
      <c r="I336" s="64"/>
      <c r="J336" s="64"/>
      <c r="K336" s="61"/>
    </row>
    <row r="337" spans="2:11" ht="12.75">
      <c r="B337" s="62">
        <f t="shared" si="31"/>
      </c>
      <c r="C337" s="63">
        <f t="shared" si="32"/>
      </c>
      <c r="D337" s="64">
        <f t="shared" si="33"/>
      </c>
      <c r="E337" s="64">
        <f t="shared" si="34"/>
      </c>
      <c r="F337" s="64">
        <f t="shared" si="35"/>
      </c>
      <c r="G337" s="64">
        <f t="shared" si="36"/>
      </c>
      <c r="H337" s="64">
        <f t="shared" si="37"/>
      </c>
      <c r="I337" s="64"/>
      <c r="J337" s="64"/>
      <c r="K337" s="61"/>
    </row>
    <row r="338" spans="2:11" ht="12.75">
      <c r="B338" s="62">
        <f t="shared" si="31"/>
      </c>
      <c r="C338" s="63">
        <f t="shared" si="32"/>
      </c>
      <c r="D338" s="64">
        <f t="shared" si="33"/>
      </c>
      <c r="E338" s="64">
        <f t="shared" si="34"/>
      </c>
      <c r="F338" s="64">
        <f t="shared" si="35"/>
      </c>
      <c r="G338" s="64">
        <f t="shared" si="36"/>
      </c>
      <c r="H338" s="64">
        <f t="shared" si="37"/>
      </c>
      <c r="I338" s="64"/>
      <c r="J338" s="64"/>
      <c r="K338" s="61"/>
    </row>
    <row r="339" spans="2:11" ht="12.75">
      <c r="B339" s="62">
        <f t="shared" si="31"/>
      </c>
      <c r="C339" s="63">
        <f t="shared" si="32"/>
      </c>
      <c r="D339" s="64">
        <f t="shared" si="33"/>
      </c>
      <c r="E339" s="64">
        <f t="shared" si="34"/>
      </c>
      <c r="F339" s="64">
        <f t="shared" si="35"/>
      </c>
      <c r="G339" s="64">
        <f t="shared" si="36"/>
      </c>
      <c r="H339" s="64">
        <f t="shared" si="37"/>
      </c>
      <c r="I339" s="64"/>
      <c r="J339" s="64"/>
      <c r="K339" s="55"/>
    </row>
    <row r="340" spans="2:11" ht="12.75">
      <c r="B340" s="62">
        <f t="shared" si="31"/>
      </c>
      <c r="C340" s="63">
        <f t="shared" si="32"/>
      </c>
      <c r="D340" s="64">
        <f t="shared" si="33"/>
      </c>
      <c r="E340" s="64">
        <f t="shared" si="34"/>
      </c>
      <c r="F340" s="64">
        <f t="shared" si="35"/>
      </c>
      <c r="G340" s="64">
        <f t="shared" si="36"/>
      </c>
      <c r="H340" s="64">
        <f t="shared" si="37"/>
      </c>
      <c r="I340" s="64"/>
      <c r="J340" s="64"/>
      <c r="K340" s="55"/>
    </row>
    <row r="341" spans="2:11" ht="12.75">
      <c r="B341" s="62">
        <f aca="true" t="shared" si="38" ref="B341:B380">IF(Loan_Not_Paid*Values_Entered,Payment_Number,"")</f>
      </c>
      <c r="C341" s="63">
        <f aca="true" t="shared" si="39" ref="C341:C387">IF(Loan_Not_Paid*Values_Entered,Payment_Date,"")</f>
      </c>
      <c r="D341" s="64">
        <f aca="true" t="shared" si="40" ref="D341:D387">IF(Loan_Not_Paid*Values_Entered,Beginning_Balance,"")</f>
      </c>
      <c r="E341" s="64">
        <f aca="true" t="shared" si="41" ref="E341:E387">IF(Loan_Not_Paid*Values_Entered,Monthly_Payment,"")</f>
      </c>
      <c r="F341" s="64">
        <f aca="true" t="shared" si="42" ref="F341:F387">IF(Loan_Not_Paid*Values_Entered,Principal,"")</f>
      </c>
      <c r="G341" s="64">
        <f aca="true" t="shared" si="43" ref="G341:G387">IF(Loan_Not_Paid*Values_Entered,Interest,"")</f>
      </c>
      <c r="H341" s="64">
        <f aca="true" t="shared" si="44" ref="H341:H387">IF(Loan_Not_Paid*Values_Entered,Ending_Balance,"")</f>
      </c>
      <c r="I341" s="64"/>
      <c r="J341" s="64"/>
      <c r="K341" s="55"/>
    </row>
    <row r="342" spans="2:11" ht="12.75">
      <c r="B342" s="62">
        <f t="shared" si="38"/>
      </c>
      <c r="C342" s="63">
        <f t="shared" si="39"/>
      </c>
      <c r="D342" s="64">
        <f t="shared" si="40"/>
      </c>
      <c r="E342" s="64">
        <f t="shared" si="41"/>
      </c>
      <c r="F342" s="64">
        <f t="shared" si="42"/>
      </c>
      <c r="G342" s="64">
        <f t="shared" si="43"/>
      </c>
      <c r="H342" s="64">
        <f t="shared" si="44"/>
      </c>
      <c r="I342" s="64"/>
      <c r="J342" s="64"/>
      <c r="K342" s="55"/>
    </row>
    <row r="343" spans="2:11" ht="12.75">
      <c r="B343" s="62">
        <f t="shared" si="38"/>
      </c>
      <c r="C343" s="63">
        <f t="shared" si="39"/>
      </c>
      <c r="D343" s="64">
        <f t="shared" si="40"/>
      </c>
      <c r="E343" s="64">
        <f t="shared" si="41"/>
      </c>
      <c r="F343" s="64">
        <f t="shared" si="42"/>
      </c>
      <c r="G343" s="64">
        <f t="shared" si="43"/>
      </c>
      <c r="H343" s="64">
        <f t="shared" si="44"/>
      </c>
      <c r="I343" s="64"/>
      <c r="J343" s="64"/>
      <c r="K343" s="55"/>
    </row>
    <row r="344" spans="2:11" ht="12.75">
      <c r="B344" s="65">
        <f t="shared" si="38"/>
      </c>
      <c r="C344" s="66">
        <f t="shared" si="39"/>
      </c>
      <c r="D344" s="67">
        <f t="shared" si="40"/>
      </c>
      <c r="E344" s="67">
        <f t="shared" si="41"/>
      </c>
      <c r="F344" s="67">
        <f t="shared" si="42"/>
      </c>
      <c r="G344" s="67">
        <f t="shared" si="43"/>
      </c>
      <c r="H344" s="67">
        <f t="shared" si="44"/>
      </c>
      <c r="I344" s="67">
        <f>SUM(F333:F344)</f>
        <v>0</v>
      </c>
      <c r="J344" s="67">
        <f>SUM(G333:G344)</f>
        <v>0</v>
      </c>
      <c r="K344" s="68"/>
    </row>
    <row r="345" spans="2:11" ht="12.75">
      <c r="B345" s="62">
        <f t="shared" si="38"/>
      </c>
      <c r="C345" s="63">
        <f t="shared" si="39"/>
      </c>
      <c r="D345" s="64">
        <f t="shared" si="40"/>
      </c>
      <c r="E345" s="64">
        <f t="shared" si="41"/>
      </c>
      <c r="F345" s="64">
        <f t="shared" si="42"/>
      </c>
      <c r="G345" s="64">
        <f t="shared" si="43"/>
      </c>
      <c r="H345" s="64">
        <f t="shared" si="44"/>
      </c>
      <c r="I345" s="64"/>
      <c r="J345" s="64"/>
      <c r="K345" s="61"/>
    </row>
    <row r="346" spans="2:11" ht="12.75">
      <c r="B346" s="62">
        <f t="shared" si="38"/>
      </c>
      <c r="C346" s="63">
        <f t="shared" si="39"/>
      </c>
      <c r="D346" s="64">
        <f t="shared" si="40"/>
      </c>
      <c r="E346" s="64">
        <f t="shared" si="41"/>
      </c>
      <c r="F346" s="64">
        <f t="shared" si="42"/>
      </c>
      <c r="G346" s="64">
        <f t="shared" si="43"/>
      </c>
      <c r="H346" s="64">
        <f t="shared" si="44"/>
      </c>
      <c r="I346" s="64"/>
      <c r="J346" s="64"/>
      <c r="K346" s="61"/>
    </row>
    <row r="347" spans="2:11" ht="12.75">
      <c r="B347" s="62">
        <f t="shared" si="38"/>
      </c>
      <c r="C347" s="63">
        <f t="shared" si="39"/>
      </c>
      <c r="D347" s="64">
        <f t="shared" si="40"/>
      </c>
      <c r="E347" s="64">
        <f t="shared" si="41"/>
      </c>
      <c r="F347" s="64">
        <f t="shared" si="42"/>
      </c>
      <c r="G347" s="64">
        <f t="shared" si="43"/>
      </c>
      <c r="H347" s="64">
        <f t="shared" si="44"/>
      </c>
      <c r="I347" s="64"/>
      <c r="J347" s="64"/>
      <c r="K347" s="61"/>
    </row>
    <row r="348" spans="2:11" ht="12.75">
      <c r="B348" s="62">
        <f t="shared" si="38"/>
      </c>
      <c r="C348" s="63">
        <f t="shared" si="39"/>
      </c>
      <c r="D348" s="64">
        <f t="shared" si="40"/>
      </c>
      <c r="E348" s="64">
        <f t="shared" si="41"/>
      </c>
      <c r="F348" s="64">
        <f t="shared" si="42"/>
      </c>
      <c r="G348" s="64">
        <f t="shared" si="43"/>
      </c>
      <c r="H348" s="64">
        <f t="shared" si="44"/>
      </c>
      <c r="I348" s="64"/>
      <c r="J348" s="64"/>
      <c r="K348" s="61"/>
    </row>
    <row r="349" spans="2:11" ht="12.75">
      <c r="B349" s="62">
        <f t="shared" si="38"/>
      </c>
      <c r="C349" s="63">
        <f t="shared" si="39"/>
      </c>
      <c r="D349" s="64">
        <f t="shared" si="40"/>
      </c>
      <c r="E349" s="64">
        <f t="shared" si="41"/>
      </c>
      <c r="F349" s="64">
        <f t="shared" si="42"/>
      </c>
      <c r="G349" s="64">
        <f t="shared" si="43"/>
      </c>
      <c r="H349" s="64">
        <f t="shared" si="44"/>
      </c>
      <c r="I349" s="64"/>
      <c r="J349" s="64"/>
      <c r="K349" s="61"/>
    </row>
    <row r="350" spans="2:11" ht="12.75">
      <c r="B350" s="62">
        <f t="shared" si="38"/>
      </c>
      <c r="C350" s="63">
        <f t="shared" si="39"/>
      </c>
      <c r="D350" s="64">
        <f t="shared" si="40"/>
      </c>
      <c r="E350" s="64">
        <f t="shared" si="41"/>
      </c>
      <c r="F350" s="64">
        <f t="shared" si="42"/>
      </c>
      <c r="G350" s="64">
        <f t="shared" si="43"/>
      </c>
      <c r="H350" s="64">
        <f t="shared" si="44"/>
      </c>
      <c r="I350" s="64"/>
      <c r="J350" s="64"/>
      <c r="K350" s="61"/>
    </row>
    <row r="351" spans="2:11" ht="12.75">
      <c r="B351" s="62">
        <f t="shared" si="38"/>
      </c>
      <c r="C351" s="63">
        <f t="shared" si="39"/>
      </c>
      <c r="D351" s="64">
        <f t="shared" si="40"/>
      </c>
      <c r="E351" s="64">
        <f t="shared" si="41"/>
      </c>
      <c r="F351" s="64">
        <f t="shared" si="42"/>
      </c>
      <c r="G351" s="64">
        <f t="shared" si="43"/>
      </c>
      <c r="H351" s="64">
        <f t="shared" si="44"/>
      </c>
      <c r="I351" s="64"/>
      <c r="J351" s="64"/>
      <c r="K351" s="55"/>
    </row>
    <row r="352" spans="2:11" ht="12.75">
      <c r="B352" s="62">
        <f t="shared" si="38"/>
      </c>
      <c r="C352" s="63">
        <f t="shared" si="39"/>
      </c>
      <c r="D352" s="64">
        <f t="shared" si="40"/>
      </c>
      <c r="E352" s="64">
        <f t="shared" si="41"/>
      </c>
      <c r="F352" s="64">
        <f t="shared" si="42"/>
      </c>
      <c r="G352" s="64">
        <f t="shared" si="43"/>
      </c>
      <c r="H352" s="64">
        <f t="shared" si="44"/>
      </c>
      <c r="I352" s="64"/>
      <c r="J352" s="64"/>
      <c r="K352" s="55"/>
    </row>
    <row r="353" spans="2:11" ht="12.75">
      <c r="B353" s="62">
        <f t="shared" si="38"/>
      </c>
      <c r="C353" s="63">
        <f t="shared" si="39"/>
      </c>
      <c r="D353" s="64">
        <f t="shared" si="40"/>
      </c>
      <c r="E353" s="64">
        <f t="shared" si="41"/>
      </c>
      <c r="F353" s="64">
        <f t="shared" si="42"/>
      </c>
      <c r="G353" s="64">
        <f t="shared" si="43"/>
      </c>
      <c r="H353" s="64">
        <f t="shared" si="44"/>
      </c>
      <c r="I353" s="64"/>
      <c r="J353" s="64"/>
      <c r="K353" s="55"/>
    </row>
    <row r="354" spans="2:11" ht="12.75">
      <c r="B354" s="62">
        <f t="shared" si="38"/>
      </c>
      <c r="C354" s="63">
        <f t="shared" si="39"/>
      </c>
      <c r="D354" s="64">
        <f t="shared" si="40"/>
      </c>
      <c r="E354" s="64">
        <f t="shared" si="41"/>
      </c>
      <c r="F354" s="64">
        <f t="shared" si="42"/>
      </c>
      <c r="G354" s="64">
        <f t="shared" si="43"/>
      </c>
      <c r="H354" s="64">
        <f t="shared" si="44"/>
      </c>
      <c r="I354" s="64"/>
      <c r="J354" s="64"/>
      <c r="K354" s="55"/>
    </row>
    <row r="355" spans="2:11" ht="12.75">
      <c r="B355" s="62">
        <f t="shared" si="38"/>
      </c>
      <c r="C355" s="63">
        <f t="shared" si="39"/>
      </c>
      <c r="D355" s="64">
        <f t="shared" si="40"/>
      </c>
      <c r="E355" s="64">
        <f t="shared" si="41"/>
      </c>
      <c r="F355" s="64">
        <f t="shared" si="42"/>
      </c>
      <c r="G355" s="64">
        <f t="shared" si="43"/>
      </c>
      <c r="H355" s="64">
        <f t="shared" si="44"/>
      </c>
      <c r="I355" s="64"/>
      <c r="J355" s="64"/>
      <c r="K355" s="55"/>
    </row>
    <row r="356" spans="2:11" ht="12.75">
      <c r="B356" s="65">
        <f t="shared" si="38"/>
      </c>
      <c r="C356" s="66">
        <f t="shared" si="39"/>
      </c>
      <c r="D356" s="67">
        <f t="shared" si="40"/>
      </c>
      <c r="E356" s="67">
        <f t="shared" si="41"/>
      </c>
      <c r="F356" s="67">
        <f t="shared" si="42"/>
      </c>
      <c r="G356" s="67">
        <f t="shared" si="43"/>
      </c>
      <c r="H356" s="67">
        <f t="shared" si="44"/>
      </c>
      <c r="I356" s="67">
        <f>SUM(F345:F356)</f>
        <v>0</v>
      </c>
      <c r="J356" s="67">
        <f>SUM(G345:G356)</f>
        <v>0</v>
      </c>
      <c r="K356" s="68"/>
    </row>
    <row r="357" spans="2:11" ht="12.75">
      <c r="B357" s="62">
        <f t="shared" si="38"/>
      </c>
      <c r="C357" s="63">
        <f t="shared" si="39"/>
      </c>
      <c r="D357" s="64">
        <f t="shared" si="40"/>
      </c>
      <c r="E357" s="64">
        <f t="shared" si="41"/>
      </c>
      <c r="F357" s="64">
        <f t="shared" si="42"/>
      </c>
      <c r="G357" s="64">
        <f t="shared" si="43"/>
      </c>
      <c r="H357" s="64">
        <f t="shared" si="44"/>
      </c>
      <c r="I357" s="64"/>
      <c r="J357" s="64"/>
      <c r="K357" s="61"/>
    </row>
    <row r="358" spans="2:11" ht="12.75">
      <c r="B358" s="62">
        <f t="shared" si="38"/>
      </c>
      <c r="C358" s="63">
        <f t="shared" si="39"/>
      </c>
      <c r="D358" s="64">
        <f t="shared" si="40"/>
      </c>
      <c r="E358" s="64">
        <f t="shared" si="41"/>
      </c>
      <c r="F358" s="64">
        <f t="shared" si="42"/>
      </c>
      <c r="G358" s="64">
        <f t="shared" si="43"/>
      </c>
      <c r="H358" s="64">
        <f t="shared" si="44"/>
      </c>
      <c r="I358" s="64"/>
      <c r="J358" s="64"/>
      <c r="K358" s="61"/>
    </row>
    <row r="359" spans="2:11" ht="12.75">
      <c r="B359" s="62">
        <f t="shared" si="38"/>
      </c>
      <c r="C359" s="63">
        <f t="shared" si="39"/>
      </c>
      <c r="D359" s="64">
        <f t="shared" si="40"/>
      </c>
      <c r="E359" s="64">
        <f t="shared" si="41"/>
      </c>
      <c r="F359" s="64">
        <f t="shared" si="42"/>
      </c>
      <c r="G359" s="64">
        <f t="shared" si="43"/>
      </c>
      <c r="H359" s="64">
        <f t="shared" si="44"/>
      </c>
      <c r="I359" s="64"/>
      <c r="J359" s="64"/>
      <c r="K359" s="61"/>
    </row>
    <row r="360" spans="2:11" ht="12.75">
      <c r="B360" s="62">
        <f t="shared" si="38"/>
      </c>
      <c r="C360" s="63">
        <f t="shared" si="39"/>
      </c>
      <c r="D360" s="64">
        <f t="shared" si="40"/>
      </c>
      <c r="E360" s="64">
        <f t="shared" si="41"/>
      </c>
      <c r="F360" s="64">
        <f t="shared" si="42"/>
      </c>
      <c r="G360" s="64">
        <f t="shared" si="43"/>
      </c>
      <c r="H360" s="64">
        <f t="shared" si="44"/>
      </c>
      <c r="I360" s="64"/>
      <c r="J360" s="64"/>
      <c r="K360" s="61"/>
    </row>
    <row r="361" spans="2:11" ht="12.75">
      <c r="B361" s="62">
        <f t="shared" si="38"/>
      </c>
      <c r="C361" s="63">
        <f t="shared" si="39"/>
      </c>
      <c r="D361" s="64">
        <f t="shared" si="40"/>
      </c>
      <c r="E361" s="64">
        <f t="shared" si="41"/>
      </c>
      <c r="F361" s="64">
        <f t="shared" si="42"/>
      </c>
      <c r="G361" s="64">
        <f t="shared" si="43"/>
      </c>
      <c r="H361" s="64">
        <f t="shared" si="44"/>
      </c>
      <c r="I361" s="64"/>
      <c r="J361" s="64"/>
      <c r="K361" s="61"/>
    </row>
    <row r="362" spans="2:11" ht="12.75">
      <c r="B362" s="62">
        <f t="shared" si="38"/>
      </c>
      <c r="C362" s="63">
        <f t="shared" si="39"/>
      </c>
      <c r="D362" s="64">
        <f t="shared" si="40"/>
      </c>
      <c r="E362" s="64">
        <f t="shared" si="41"/>
      </c>
      <c r="F362" s="64">
        <f t="shared" si="42"/>
      </c>
      <c r="G362" s="64">
        <f t="shared" si="43"/>
      </c>
      <c r="H362" s="64">
        <f t="shared" si="44"/>
      </c>
      <c r="I362" s="64"/>
      <c r="J362" s="64"/>
      <c r="K362" s="61"/>
    </row>
    <row r="363" spans="2:11" ht="12.75">
      <c r="B363" s="62">
        <f t="shared" si="38"/>
      </c>
      <c r="C363" s="63">
        <f t="shared" si="39"/>
      </c>
      <c r="D363" s="64">
        <f t="shared" si="40"/>
      </c>
      <c r="E363" s="64">
        <f t="shared" si="41"/>
      </c>
      <c r="F363" s="64">
        <f t="shared" si="42"/>
      </c>
      <c r="G363" s="64">
        <f t="shared" si="43"/>
      </c>
      <c r="H363" s="64">
        <f t="shared" si="44"/>
      </c>
      <c r="I363" s="64"/>
      <c r="J363" s="64"/>
      <c r="K363" s="55"/>
    </row>
    <row r="364" spans="2:11" ht="12.75">
      <c r="B364" s="62">
        <f t="shared" si="38"/>
      </c>
      <c r="C364" s="63">
        <f t="shared" si="39"/>
      </c>
      <c r="D364" s="64">
        <f t="shared" si="40"/>
      </c>
      <c r="E364" s="64">
        <f t="shared" si="41"/>
      </c>
      <c r="F364" s="64">
        <f t="shared" si="42"/>
      </c>
      <c r="G364" s="64">
        <f t="shared" si="43"/>
      </c>
      <c r="H364" s="64">
        <f t="shared" si="44"/>
      </c>
      <c r="I364" s="64"/>
      <c r="J364" s="64"/>
      <c r="K364" s="55"/>
    </row>
    <row r="365" spans="2:11" ht="12.75">
      <c r="B365" s="62">
        <f t="shared" si="38"/>
      </c>
      <c r="C365" s="63">
        <f t="shared" si="39"/>
      </c>
      <c r="D365" s="64">
        <f t="shared" si="40"/>
      </c>
      <c r="E365" s="64">
        <f t="shared" si="41"/>
      </c>
      <c r="F365" s="64">
        <f t="shared" si="42"/>
      </c>
      <c r="G365" s="64">
        <f t="shared" si="43"/>
      </c>
      <c r="H365" s="64">
        <f t="shared" si="44"/>
      </c>
      <c r="I365" s="64"/>
      <c r="J365" s="64"/>
      <c r="K365" s="55"/>
    </row>
    <row r="366" spans="2:11" ht="12.75">
      <c r="B366" s="62">
        <f t="shared" si="38"/>
      </c>
      <c r="C366" s="63">
        <f t="shared" si="39"/>
      </c>
      <c r="D366" s="64">
        <f t="shared" si="40"/>
      </c>
      <c r="E366" s="64">
        <f t="shared" si="41"/>
      </c>
      <c r="F366" s="64">
        <f t="shared" si="42"/>
      </c>
      <c r="G366" s="64">
        <f t="shared" si="43"/>
      </c>
      <c r="H366" s="64">
        <f t="shared" si="44"/>
      </c>
      <c r="I366" s="64"/>
      <c r="J366" s="64"/>
      <c r="K366" s="55"/>
    </row>
    <row r="367" spans="2:11" ht="12.75">
      <c r="B367" s="62">
        <f t="shared" si="38"/>
      </c>
      <c r="C367" s="63">
        <f t="shared" si="39"/>
      </c>
      <c r="D367" s="64">
        <f t="shared" si="40"/>
      </c>
      <c r="E367" s="64">
        <f t="shared" si="41"/>
      </c>
      <c r="F367" s="64">
        <f t="shared" si="42"/>
      </c>
      <c r="G367" s="64">
        <f t="shared" si="43"/>
      </c>
      <c r="H367" s="64">
        <f t="shared" si="44"/>
      </c>
      <c r="I367" s="64"/>
      <c r="J367" s="64"/>
      <c r="K367" s="55"/>
    </row>
    <row r="368" spans="2:11" ht="12.75">
      <c r="B368" s="65">
        <f t="shared" si="38"/>
      </c>
      <c r="C368" s="66">
        <f t="shared" si="39"/>
      </c>
      <c r="D368" s="67">
        <f t="shared" si="40"/>
      </c>
      <c r="E368" s="67">
        <f t="shared" si="41"/>
      </c>
      <c r="F368" s="67">
        <f t="shared" si="42"/>
      </c>
      <c r="G368" s="67">
        <f t="shared" si="43"/>
      </c>
      <c r="H368" s="67">
        <f t="shared" si="44"/>
      </c>
      <c r="I368" s="67">
        <f>SUM(F357:F368)</f>
        <v>0</v>
      </c>
      <c r="J368" s="67">
        <f>SUM(G357:G368)</f>
        <v>0</v>
      </c>
      <c r="K368" s="68"/>
    </row>
    <row r="369" spans="2:11" ht="12.75">
      <c r="B369" s="62">
        <f t="shared" si="38"/>
      </c>
      <c r="C369" s="63">
        <f t="shared" si="39"/>
      </c>
      <c r="D369" s="64">
        <f t="shared" si="40"/>
      </c>
      <c r="E369" s="64">
        <f t="shared" si="41"/>
      </c>
      <c r="F369" s="64">
        <f t="shared" si="42"/>
      </c>
      <c r="G369" s="64">
        <f t="shared" si="43"/>
      </c>
      <c r="H369" s="64">
        <f t="shared" si="44"/>
      </c>
      <c r="I369" s="64"/>
      <c r="J369" s="64"/>
      <c r="K369" s="61"/>
    </row>
    <row r="370" spans="2:11" ht="12.75">
      <c r="B370" s="62">
        <f t="shared" si="38"/>
      </c>
      <c r="C370" s="63">
        <f t="shared" si="39"/>
      </c>
      <c r="D370" s="64">
        <f t="shared" si="40"/>
      </c>
      <c r="E370" s="64">
        <f t="shared" si="41"/>
      </c>
      <c r="F370" s="64">
        <f t="shared" si="42"/>
      </c>
      <c r="G370" s="64">
        <f t="shared" si="43"/>
      </c>
      <c r="H370" s="64">
        <f t="shared" si="44"/>
      </c>
      <c r="I370" s="64"/>
      <c r="J370" s="64"/>
      <c r="K370" s="61"/>
    </row>
    <row r="371" spans="2:11" ht="12.75">
      <c r="B371" s="62">
        <f t="shared" si="38"/>
      </c>
      <c r="C371" s="63">
        <f t="shared" si="39"/>
      </c>
      <c r="D371" s="64">
        <f t="shared" si="40"/>
      </c>
      <c r="E371" s="64">
        <f t="shared" si="41"/>
      </c>
      <c r="F371" s="64">
        <f t="shared" si="42"/>
      </c>
      <c r="G371" s="64">
        <f t="shared" si="43"/>
      </c>
      <c r="H371" s="64">
        <f t="shared" si="44"/>
      </c>
      <c r="I371" s="64"/>
      <c r="J371" s="64"/>
      <c r="K371" s="61"/>
    </row>
    <row r="372" spans="2:11" ht="12.75">
      <c r="B372" s="62">
        <f t="shared" si="38"/>
      </c>
      <c r="C372" s="63">
        <f t="shared" si="39"/>
      </c>
      <c r="D372" s="64">
        <f t="shared" si="40"/>
      </c>
      <c r="E372" s="64">
        <f t="shared" si="41"/>
      </c>
      <c r="F372" s="64">
        <f t="shared" si="42"/>
      </c>
      <c r="G372" s="64">
        <f t="shared" si="43"/>
      </c>
      <c r="H372" s="64">
        <f t="shared" si="44"/>
      </c>
      <c r="I372" s="64"/>
      <c r="J372" s="64"/>
      <c r="K372" s="61"/>
    </row>
    <row r="373" spans="2:11" ht="12.75">
      <c r="B373" s="62">
        <f t="shared" si="38"/>
      </c>
      <c r="C373" s="63">
        <f t="shared" si="39"/>
      </c>
      <c r="D373" s="64">
        <f t="shared" si="40"/>
      </c>
      <c r="E373" s="64">
        <f t="shared" si="41"/>
      </c>
      <c r="F373" s="64">
        <f t="shared" si="42"/>
      </c>
      <c r="G373" s="64">
        <f t="shared" si="43"/>
      </c>
      <c r="H373" s="64">
        <f t="shared" si="44"/>
      </c>
      <c r="I373" s="64"/>
      <c r="J373" s="64"/>
      <c r="K373" s="61"/>
    </row>
    <row r="374" spans="2:11" ht="12.75">
      <c r="B374" s="62">
        <f t="shared" si="38"/>
      </c>
      <c r="C374" s="63">
        <f t="shared" si="39"/>
      </c>
      <c r="D374" s="64">
        <f t="shared" si="40"/>
      </c>
      <c r="E374" s="64">
        <f t="shared" si="41"/>
      </c>
      <c r="F374" s="64">
        <f t="shared" si="42"/>
      </c>
      <c r="G374" s="64">
        <f t="shared" si="43"/>
      </c>
      <c r="H374" s="64">
        <f t="shared" si="44"/>
      </c>
      <c r="I374" s="64"/>
      <c r="J374" s="64"/>
      <c r="K374" s="61"/>
    </row>
    <row r="375" spans="2:11" ht="12.75">
      <c r="B375" s="62">
        <f t="shared" si="38"/>
      </c>
      <c r="C375" s="63">
        <f t="shared" si="39"/>
      </c>
      <c r="D375" s="64">
        <f t="shared" si="40"/>
      </c>
      <c r="E375" s="64">
        <f t="shared" si="41"/>
      </c>
      <c r="F375" s="64">
        <f t="shared" si="42"/>
      </c>
      <c r="G375" s="64">
        <f t="shared" si="43"/>
      </c>
      <c r="H375" s="64">
        <f t="shared" si="44"/>
      </c>
      <c r="I375" s="64"/>
      <c r="J375" s="64"/>
      <c r="K375" s="55"/>
    </row>
    <row r="376" spans="2:11" ht="12.75">
      <c r="B376" s="62">
        <f t="shared" si="38"/>
      </c>
      <c r="C376" s="63">
        <f t="shared" si="39"/>
      </c>
      <c r="D376" s="64">
        <f t="shared" si="40"/>
      </c>
      <c r="E376" s="64">
        <f t="shared" si="41"/>
      </c>
      <c r="F376" s="64">
        <f t="shared" si="42"/>
      </c>
      <c r="G376" s="64">
        <f t="shared" si="43"/>
      </c>
      <c r="H376" s="64">
        <f t="shared" si="44"/>
      </c>
      <c r="I376" s="64"/>
      <c r="J376" s="64"/>
      <c r="K376" s="55"/>
    </row>
    <row r="377" spans="2:11" ht="12.75">
      <c r="B377" s="62">
        <f t="shared" si="38"/>
      </c>
      <c r="C377" s="63">
        <f t="shared" si="39"/>
      </c>
      <c r="D377" s="64">
        <f t="shared" si="40"/>
      </c>
      <c r="E377" s="64">
        <f t="shared" si="41"/>
      </c>
      <c r="F377" s="64">
        <f t="shared" si="42"/>
      </c>
      <c r="G377" s="64">
        <f t="shared" si="43"/>
      </c>
      <c r="H377" s="64">
        <f t="shared" si="44"/>
      </c>
      <c r="I377" s="64"/>
      <c r="J377" s="64"/>
      <c r="K377" s="55"/>
    </row>
    <row r="378" spans="2:11" ht="12.75">
      <c r="B378" s="62">
        <f t="shared" si="38"/>
      </c>
      <c r="C378" s="63">
        <f t="shared" si="39"/>
      </c>
      <c r="D378" s="64">
        <f t="shared" si="40"/>
      </c>
      <c r="E378" s="64">
        <f t="shared" si="41"/>
      </c>
      <c r="F378" s="64">
        <f t="shared" si="42"/>
      </c>
      <c r="G378" s="64">
        <f t="shared" si="43"/>
      </c>
      <c r="H378" s="64">
        <f t="shared" si="44"/>
      </c>
      <c r="I378" s="64"/>
      <c r="J378" s="64"/>
      <c r="K378" s="55"/>
    </row>
    <row r="379" spans="2:11" ht="12.75">
      <c r="B379" s="62">
        <f t="shared" si="38"/>
      </c>
      <c r="C379" s="63">
        <f t="shared" si="39"/>
      </c>
      <c r="D379" s="64">
        <f t="shared" si="40"/>
      </c>
      <c r="E379" s="64">
        <f t="shared" si="41"/>
      </c>
      <c r="F379" s="64">
        <f t="shared" si="42"/>
      </c>
      <c r="G379" s="64">
        <f t="shared" si="43"/>
      </c>
      <c r="H379" s="64">
        <f t="shared" si="44"/>
      </c>
      <c r="I379" s="64"/>
      <c r="J379" s="64"/>
      <c r="K379" s="55"/>
    </row>
    <row r="380" spans="2:11" ht="12.75">
      <c r="B380" s="65">
        <f t="shared" si="38"/>
      </c>
      <c r="C380" s="66">
        <f t="shared" si="39"/>
      </c>
      <c r="D380" s="67">
        <f t="shared" si="40"/>
      </c>
      <c r="E380" s="67">
        <f t="shared" si="41"/>
      </c>
      <c r="F380" s="67">
        <f t="shared" si="42"/>
      </c>
      <c r="G380" s="67">
        <f t="shared" si="43"/>
      </c>
      <c r="H380" s="67">
        <f t="shared" si="44"/>
      </c>
      <c r="I380" s="67">
        <f>SUM(F369:F380)</f>
        <v>0</v>
      </c>
      <c r="J380" s="67">
        <f>SUM(G369:G380)</f>
        <v>0</v>
      </c>
      <c r="K380" s="68"/>
    </row>
    <row r="381" spans="3:8" ht="12.75">
      <c r="C381" s="66">
        <f t="shared" si="39"/>
      </c>
      <c r="D381" s="67">
        <f t="shared" si="40"/>
      </c>
      <c r="E381" s="67">
        <f t="shared" si="41"/>
      </c>
      <c r="F381" s="67">
        <f t="shared" si="42"/>
      </c>
      <c r="G381" s="67">
        <f t="shared" si="43"/>
      </c>
      <c r="H381" s="64">
        <f t="shared" si="44"/>
      </c>
    </row>
    <row r="382" spans="3:8" ht="12.75">
      <c r="C382" s="66">
        <f t="shared" si="39"/>
      </c>
      <c r="D382" s="67">
        <f t="shared" si="40"/>
      </c>
      <c r="E382" s="67">
        <f t="shared" si="41"/>
      </c>
      <c r="F382" s="67">
        <f t="shared" si="42"/>
      </c>
      <c r="G382" s="67">
        <f t="shared" si="43"/>
      </c>
      <c r="H382" s="64">
        <f t="shared" si="44"/>
      </c>
    </row>
    <row r="383" spans="3:8" ht="12.75">
      <c r="C383" s="66">
        <f t="shared" si="39"/>
      </c>
      <c r="D383" s="67">
        <f t="shared" si="40"/>
      </c>
      <c r="E383" s="67">
        <f t="shared" si="41"/>
      </c>
      <c r="F383" s="67">
        <f t="shared" si="42"/>
      </c>
      <c r="G383" s="67">
        <f t="shared" si="43"/>
      </c>
      <c r="H383" s="64">
        <f t="shared" si="44"/>
      </c>
    </row>
    <row r="384" spans="3:8" ht="12.75">
      <c r="C384" s="66">
        <f t="shared" si="39"/>
      </c>
      <c r="D384" s="67">
        <f t="shared" si="40"/>
      </c>
      <c r="E384" s="67">
        <f t="shared" si="41"/>
      </c>
      <c r="F384" s="67">
        <f t="shared" si="42"/>
      </c>
      <c r="G384" s="67">
        <f t="shared" si="43"/>
      </c>
      <c r="H384" s="64">
        <f t="shared" si="44"/>
      </c>
    </row>
    <row r="385" spans="3:8" ht="12.75">
      <c r="C385" s="66">
        <f t="shared" si="39"/>
      </c>
      <c r="D385" s="67">
        <f t="shared" si="40"/>
      </c>
      <c r="E385" s="67">
        <f t="shared" si="41"/>
      </c>
      <c r="F385" s="67">
        <f t="shared" si="42"/>
      </c>
      <c r="G385" s="67">
        <f t="shared" si="43"/>
      </c>
      <c r="H385" s="64">
        <f t="shared" si="44"/>
      </c>
    </row>
    <row r="386" spans="3:8" ht="12.75">
      <c r="C386" s="66">
        <f t="shared" si="39"/>
      </c>
      <c r="D386" s="67">
        <f t="shared" si="40"/>
      </c>
      <c r="E386" s="67">
        <f t="shared" si="41"/>
      </c>
      <c r="F386" s="67">
        <f t="shared" si="42"/>
      </c>
      <c r="G386" s="67">
        <f t="shared" si="43"/>
      </c>
      <c r="H386" s="64">
        <f t="shared" si="44"/>
      </c>
    </row>
    <row r="387" spans="3:8" ht="12.75">
      <c r="C387" s="66">
        <f t="shared" si="39"/>
      </c>
      <c r="D387" s="67">
        <f t="shared" si="40"/>
      </c>
      <c r="E387" s="67">
        <f t="shared" si="41"/>
      </c>
      <c r="F387" s="67">
        <f t="shared" si="42"/>
      </c>
      <c r="G387" s="67">
        <f t="shared" si="43"/>
      </c>
      <c r="H387" s="64">
        <f t="shared" si="44"/>
      </c>
    </row>
  </sheetData>
  <sheetProtection password="CE28" sheet="1" objects="1" scenarios="1"/>
  <conditionalFormatting sqref="I10:I18 C21:H387 I21:J380">
    <cfRule type="expression" priority="1" dxfId="0" stopIfTrue="1">
      <formula>NOT(Loan_Not_Paid)</formula>
    </cfRule>
    <cfRule type="expression" priority="2" dxfId="1" stopIfTrue="1">
      <formula>IF(ROW(C10)=Last_Row,TRUE,FALSE)</formula>
    </cfRule>
  </conditionalFormatting>
  <conditionalFormatting sqref="B21:B380">
    <cfRule type="expression" priority="3" dxfId="0" stopIfTrue="1">
      <formula>NOT(Loan_Not_Paid)</formula>
    </cfRule>
    <cfRule type="expression" priority="4" dxfId="2" stopIfTrue="1">
      <formula>IF(ROW(B21)=Last_Row,TRUE,FALSE)</formula>
    </cfRule>
  </conditionalFormatting>
  <printOptions/>
  <pageMargins left="0.36" right="0.3" top="0.984251968503937" bottom="0.984251968503937" header="0.5118110236220472" footer="0.5118110236220472"/>
  <pageSetup fitToHeight="3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Obratur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Antonio</dc:creator>
  <cp:keywords/>
  <dc:description/>
  <cp:lastModifiedBy>Administrador</cp:lastModifiedBy>
  <cp:lastPrinted>2006-09-18T14:30:48Z</cp:lastPrinted>
  <dcterms:created xsi:type="dcterms:W3CDTF">2006-09-18T09:57:26Z</dcterms:created>
  <dcterms:modified xsi:type="dcterms:W3CDTF">2006-09-19T12:00:38Z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1228975262</vt:i4>
  </property>
  <property fmtid="{D5CDD505-2E9C-101B-9397-08002B2CF9AE}" pid="4" name="_EmailSubje">
    <vt:lpwstr>Descargas Edificio La Gavia "Ensanche de Vallecas"</vt:lpwstr>
  </property>
  <property fmtid="{D5CDD505-2E9C-101B-9397-08002B2CF9AE}" pid="5" name="_AuthorEma">
    <vt:lpwstr>amparogu@colaboradores.sogecable.com</vt:lpwstr>
  </property>
  <property fmtid="{D5CDD505-2E9C-101B-9397-08002B2CF9AE}" pid="6" name="_AuthorEmailDisplayNa">
    <vt:lpwstr>Garcia-Uceda Manzano, Amparo</vt:lpwstr>
  </property>
</Properties>
</file>