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1185" yWindow="65431" windowWidth="6255" windowHeight="4815" tabRatio="597" activeTab="0"/>
  </bookViews>
  <sheets>
    <sheet name="COMPARATIVO" sheetId="1" r:id="rId1"/>
  </sheets>
  <definedNames>
    <definedName name="_xlnm.Print_Area" localSheetId="0">'COMPARATIVO'!$D$8:$AS$30</definedName>
    <definedName name="CeldaInicio">'COMPARATIVO'!$D$4</definedName>
    <definedName name="FilaInicial">'COMPARATIVO'!$13:$13</definedName>
    <definedName name="FilaOculta">'COMPARATIVO'!$18:$18</definedName>
    <definedName name="_xlnm.Print_Titles" localSheetId="0">'COMPARATIVO'!$A:$C,'COMPARATIVO'!$2:$12</definedName>
  </definedNames>
  <calcPr fullCalcOnLoad="1"/>
</workbook>
</file>

<file path=xl/comments1.xml><?xml version="1.0" encoding="utf-8"?>
<comments xmlns="http://schemas.openxmlformats.org/spreadsheetml/2006/main">
  <authors>
    <author>CARLOS RELA?O</author>
    <author>CARLOS</author>
    <author>ALEJANDRO</author>
  </authors>
  <commentList>
    <comment ref="B21" authorId="0">
      <text>
        <r>
          <rPr>
            <b/>
            <sz val="8"/>
            <rFont val="Tahoma"/>
            <family val="0"/>
          </rPr>
          <t>Observación: Precios acabados en 9</t>
        </r>
        <r>
          <rPr>
            <sz val="8"/>
            <rFont val="Tahoma"/>
            <family val="0"/>
          </rPr>
          <t xml:space="preserve">
</t>
        </r>
      </text>
    </comment>
    <comment ref="B22" authorId="0">
      <text>
        <r>
          <rPr>
            <b/>
            <sz val="8"/>
            <rFont val="Tahoma"/>
            <family val="0"/>
          </rPr>
          <t>y sombreados = aproximados</t>
        </r>
        <r>
          <rPr>
            <sz val="8"/>
            <rFont val="Tahoma"/>
            <family val="0"/>
          </rPr>
          <t xml:space="preserve">
</t>
        </r>
      </text>
    </comment>
    <comment ref="M20" authorId="0">
      <text>
        <r>
          <rPr>
            <b/>
            <sz val="8"/>
            <rFont val="Tahoma"/>
            <family val="0"/>
          </rPr>
          <t>Si Mínimo mayor que Oferta 1</t>
        </r>
      </text>
    </comment>
    <comment ref="B4" authorId="1">
      <text>
        <r>
          <rPr>
            <b/>
            <sz val="8"/>
            <rFont val="Tahoma"/>
            <family val="0"/>
          </rPr>
          <t>Introduce capítulo, oficio o actividad</t>
        </r>
        <r>
          <rPr>
            <sz val="8"/>
            <rFont val="Tahoma"/>
            <family val="0"/>
          </rPr>
          <t xml:space="preserve">
</t>
        </r>
      </text>
    </comment>
    <comment ref="B2" authorId="1">
      <text>
        <r>
          <rPr>
            <b/>
            <sz val="8"/>
            <rFont val="Tahoma"/>
            <family val="0"/>
          </rPr>
          <t>Introduce número contrata/Nombre contrata</t>
        </r>
        <r>
          <rPr>
            <sz val="8"/>
            <rFont val="Tahoma"/>
            <family val="0"/>
          </rPr>
          <t xml:space="preserve">
</t>
        </r>
      </text>
    </comment>
    <comment ref="H5" authorId="2">
      <text>
        <r>
          <rPr>
            <b/>
            <sz val="9"/>
            <rFont val="Tahoma"/>
            <family val="0"/>
          </rPr>
          <t>ALEJANDRO:</t>
        </r>
        <r>
          <rPr>
            <sz val="9"/>
            <rFont val="Tahoma"/>
            <family val="0"/>
          </rPr>
          <t xml:space="preserve">
CANTIDAD TOTAL PAGADA A IMASATEC POR TRABAJOS EJECUTADOS A DÍA DE HOY</t>
        </r>
      </text>
    </comment>
    <comment ref="N15" authorId="2">
      <text>
        <r>
          <rPr>
            <b/>
            <sz val="9"/>
            <rFont val="Tahoma"/>
            <family val="0"/>
          </rPr>
          <t>ALEJANDRO:</t>
        </r>
        <r>
          <rPr>
            <sz val="9"/>
            <rFont val="Tahoma"/>
            <family val="0"/>
          </rPr>
          <t xml:space="preserve">
AL NO HABER OFERTADO SE LE HA INCLUIDO EL PRECIO MEDIO</t>
        </r>
      </text>
    </comment>
    <comment ref="V15" authorId="2">
      <text>
        <r>
          <rPr>
            <b/>
            <sz val="9"/>
            <rFont val="Tahoma"/>
            <family val="0"/>
          </rPr>
          <t>ALEJANDRO:</t>
        </r>
        <r>
          <rPr>
            <sz val="9"/>
            <rFont val="Tahoma"/>
            <family val="0"/>
          </rPr>
          <t xml:space="preserve">
AL NO HABER OFERTADO SE LE HA INCLUIDO EL PRECIO MEDIO</t>
        </r>
      </text>
    </comment>
  </commentList>
</comments>
</file>

<file path=xl/sharedStrings.xml><?xml version="1.0" encoding="utf-8"?>
<sst xmlns="http://schemas.openxmlformats.org/spreadsheetml/2006/main" count="115" uniqueCount="41">
  <si>
    <t>COMPARATIVO DE OFERTAS DE:</t>
  </si>
  <si>
    <t>UD.</t>
  </si>
  <si>
    <t>DESIGNACION</t>
  </si>
  <si>
    <t>MEDICION</t>
  </si>
  <si>
    <t>P.unit.</t>
  </si>
  <si>
    <t>P.TOTAL</t>
  </si>
  <si>
    <t>P. Unit.</t>
  </si>
  <si>
    <t>Med.</t>
  </si>
  <si>
    <t>Min.</t>
  </si>
  <si>
    <t>OF.</t>
  </si>
  <si>
    <t>COMPARATIVO</t>
  </si>
  <si>
    <t>En Euros</t>
  </si>
  <si>
    <t>Contacto:</t>
  </si>
  <si>
    <t>Movil:</t>
  </si>
  <si>
    <t>Telefono y fax:</t>
  </si>
  <si>
    <t>Email:</t>
  </si>
  <si>
    <t>Plazo de Pago:</t>
  </si>
  <si>
    <t>codigo de actividad:</t>
  </si>
  <si>
    <t xml:space="preserve">Se Solicita adjudicacion a: </t>
  </si>
  <si>
    <t>Plazo entrega:</t>
  </si>
  <si>
    <t>VELASCO</t>
  </si>
  <si>
    <t>CERTIFICADO A ORIGEN
IMASATEC</t>
  </si>
  <si>
    <t>P. TOTAL
INCLUIDO CERTIFICACION
IMASATEC</t>
  </si>
  <si>
    <t>ANZA</t>
  </si>
  <si>
    <t>PPTOS DE MEJORAS</t>
  </si>
  <si>
    <t>DRAGADOS</t>
  </si>
  <si>
    <t>FCC</t>
  </si>
  <si>
    <t>ACCIONA</t>
  </si>
  <si>
    <t>GOMENDIO CONSTRUCCIONES</t>
  </si>
  <si>
    <t>COARSA</t>
  </si>
  <si>
    <t>FERROVIAL</t>
  </si>
  <si>
    <t>COSTE PREVISTO
CONTRUCCIÓN</t>
  </si>
  <si>
    <t>PRESUPUESTO TOTAL
OBRA IMASATEC</t>
  </si>
  <si>
    <t>MEDIOS OFERTAS
 CONTRUCTORAS</t>
  </si>
  <si>
    <t>MINIMOS OFERTAS
CONSTRUCTORAS</t>
  </si>
  <si>
    <t>OBRA SEGÚN CONTRATO</t>
  </si>
  <si>
    <t>????</t>
  </si>
  <si>
    <t>9 MESES</t>
  </si>
  <si>
    <t>12 MESES</t>
  </si>
  <si>
    <t>11 MESES</t>
  </si>
  <si>
    <t>10 MESES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</si>
</sst>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&quot;CTTA.:&quot;\ @"/>
    <numFmt numFmtId="181" formatCode="&quot;Baja: &quot;\ 0.00%"/>
    <numFmt numFmtId="182" formatCode="#,##0_ ;[Red]\-#,##0\ "/>
    <numFmt numFmtId="183" formatCode=";;;&quot;OBRA:&quot;\ @"/>
    <numFmt numFmtId="184" formatCode="#,##0.00_);\(#,##0.00\)"/>
    <numFmt numFmtId="185" formatCode="#,##0_);\(#,##0\)"/>
    <numFmt numFmtId="186" formatCode="0.000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#,##0.00\ &quot;€&quot;"/>
  </numFmts>
  <fonts count="27">
    <font>
      <sz val="10"/>
      <name val="Arial"/>
      <family val="0"/>
    </font>
    <font>
      <b/>
      <sz val="10"/>
      <color indexed="10"/>
      <name val="Arial"/>
      <family val="2"/>
    </font>
    <font>
      <sz val="9"/>
      <color indexed="10"/>
      <name val="Arial"/>
      <family val="2"/>
    </font>
    <font>
      <sz val="10"/>
      <color indexed="9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i/>
      <sz val="9"/>
      <name val="Arial"/>
      <family val="2"/>
    </font>
    <font>
      <b/>
      <sz val="10"/>
      <color indexed="9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i/>
      <sz val="9"/>
      <name val="Arial"/>
      <family val="2"/>
    </font>
    <font>
      <sz val="8"/>
      <color indexed="12"/>
      <name val="Arial"/>
      <family val="2"/>
    </font>
    <font>
      <b/>
      <sz val="10"/>
      <color indexed="18"/>
      <name val="Arial"/>
      <family val="0"/>
    </font>
    <font>
      <sz val="10"/>
      <color indexed="62"/>
      <name val="Arial"/>
      <family val="0"/>
    </font>
    <font>
      <sz val="10"/>
      <color indexed="18"/>
      <name val="Arial"/>
      <family val="0"/>
    </font>
    <font>
      <b/>
      <sz val="10"/>
      <color indexed="16"/>
      <name val="Arial"/>
      <family val="2"/>
    </font>
    <font>
      <b/>
      <sz val="9"/>
      <color indexed="16"/>
      <name val="Arial"/>
      <family val="2"/>
    </font>
    <font>
      <u val="single"/>
      <sz val="10"/>
      <color indexed="12"/>
      <name val="Arial"/>
      <family val="0"/>
    </font>
    <font>
      <sz val="11"/>
      <name val="Calibri"/>
      <family val="0"/>
    </font>
    <font>
      <sz val="10"/>
      <name val="Helv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 style="double"/>
      <top style="thin"/>
      <bottom style="double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2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Font="1" applyFill="1" applyBorder="1" applyAlignment="1">
      <alignment horizontal="centerContinuous"/>
    </xf>
    <xf numFmtId="0" fontId="0" fillId="0" borderId="2" xfId="0" applyFont="1" applyFill="1" applyBorder="1" applyAlignment="1">
      <alignment horizontal="centerContinuous"/>
    </xf>
    <xf numFmtId="0" fontId="6" fillId="0" borderId="3" xfId="0" applyFont="1" applyFill="1" applyBorder="1" applyAlignment="1" applyProtection="1">
      <alignment horizontal="center"/>
      <protection/>
    </xf>
    <xf numFmtId="3" fontId="7" fillId="0" borderId="4" xfId="0" applyNumberFormat="1" applyFont="1" applyBorder="1" applyAlignment="1" applyProtection="1">
      <alignment/>
      <protection locked="0"/>
    </xf>
    <xf numFmtId="3" fontId="0" fillId="0" borderId="5" xfId="0" applyNumberFormat="1" applyFont="1" applyBorder="1" applyAlignment="1" applyProtection="1">
      <alignment/>
      <protection/>
    </xf>
    <xf numFmtId="2" fontId="6" fillId="0" borderId="6" xfId="0" applyNumberFormat="1" applyFont="1" applyBorder="1" applyAlignment="1" applyProtection="1">
      <alignment/>
      <protection/>
    </xf>
    <xf numFmtId="2" fontId="6" fillId="0" borderId="5" xfId="0" applyNumberFormat="1" applyFont="1" applyFill="1" applyBorder="1" applyAlignment="1" applyProtection="1">
      <alignment/>
      <protection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0" fillId="0" borderId="0" xfId="0" applyFont="1" applyBorder="1" applyAlignment="1">
      <alignment/>
    </xf>
    <xf numFmtId="0" fontId="4" fillId="0" borderId="0" xfId="0" applyFont="1" applyAlignment="1" applyProtection="1">
      <alignment horizontal="right"/>
      <protection locked="0"/>
    </xf>
    <xf numFmtId="3" fontId="4" fillId="0" borderId="0" xfId="0" applyNumberFormat="1" applyFont="1" applyAlignment="1" applyProtection="1">
      <alignment/>
      <protection locked="0"/>
    </xf>
    <xf numFmtId="10" fontId="5" fillId="0" borderId="0" xfId="0" applyNumberFormat="1" applyFont="1" applyAlignment="1">
      <alignment/>
    </xf>
    <xf numFmtId="3" fontId="7" fillId="0" borderId="0" xfId="0" applyNumberFormat="1" applyFont="1" applyAlignment="1" applyProtection="1">
      <alignment/>
      <protection locked="0"/>
    </xf>
    <xf numFmtId="0" fontId="0" fillId="0" borderId="7" xfId="0" applyBorder="1" applyAlignment="1">
      <alignment/>
    </xf>
    <xf numFmtId="0" fontId="5" fillId="2" borderId="8" xfId="0" applyFont="1" applyFill="1" applyBorder="1" applyAlignment="1" applyProtection="1">
      <alignment horizontal="center"/>
      <protection/>
    </xf>
    <xf numFmtId="0" fontId="5" fillId="2" borderId="9" xfId="0" applyFont="1" applyFill="1" applyBorder="1" applyAlignment="1" applyProtection="1">
      <alignment horizontal="center"/>
      <protection/>
    </xf>
    <xf numFmtId="180" fontId="4" fillId="2" borderId="10" xfId="0" applyNumberFormat="1" applyFont="1" applyFill="1" applyBorder="1" applyAlignment="1" applyProtection="1">
      <alignment horizontal="center" vertical="justify"/>
      <protection locked="0"/>
    </xf>
    <xf numFmtId="0" fontId="7" fillId="0" borderId="11" xfId="0" applyFont="1" applyBorder="1" applyAlignment="1">
      <alignment/>
    </xf>
    <xf numFmtId="0" fontId="0" fillId="0" borderId="11" xfId="0" applyFont="1" applyBorder="1" applyAlignment="1">
      <alignment horizontal="center"/>
    </xf>
    <xf numFmtId="3" fontId="0" fillId="0" borderId="11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181" fontId="6" fillId="0" borderId="9" xfId="0" applyNumberFormat="1" applyFont="1" applyBorder="1" applyAlignment="1" applyProtection="1">
      <alignment/>
      <protection locked="0"/>
    </xf>
    <xf numFmtId="0" fontId="0" fillId="0" borderId="0" xfId="0" applyAlignment="1">
      <alignment horizontal="center" vertical="center"/>
    </xf>
    <xf numFmtId="4" fontId="7" fillId="0" borderId="11" xfId="0" applyNumberFormat="1" applyFont="1" applyBorder="1" applyAlignment="1">
      <alignment/>
    </xf>
    <xf numFmtId="0" fontId="0" fillId="0" borderId="8" xfId="0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right"/>
      <protection/>
    </xf>
    <xf numFmtId="0" fontId="2" fillId="0" borderId="0" xfId="0" applyFont="1" applyFill="1" applyAlignment="1">
      <alignment horizontal="left"/>
    </xf>
    <xf numFmtId="0" fontId="9" fillId="0" borderId="0" xfId="0" applyFont="1" applyAlignment="1" applyProtection="1">
      <alignment horizontal="right"/>
      <protection locked="0"/>
    </xf>
    <xf numFmtId="3" fontId="9" fillId="0" borderId="0" xfId="0" applyNumberFormat="1" applyFont="1" applyAlignment="1" applyProtection="1">
      <alignment/>
      <protection locked="0"/>
    </xf>
    <xf numFmtId="10" fontId="9" fillId="0" borderId="0" xfId="0" applyNumberFormat="1" applyFont="1" applyAlignment="1">
      <alignment/>
    </xf>
    <xf numFmtId="3" fontId="4" fillId="0" borderId="0" xfId="0" applyNumberFormat="1" applyFont="1" applyAlignment="1" applyProtection="1">
      <alignment horizontal="right"/>
      <protection locked="0"/>
    </xf>
    <xf numFmtId="10" fontId="4" fillId="0" borderId="0" xfId="0" applyNumberFormat="1" applyFont="1" applyAlignment="1">
      <alignment/>
    </xf>
    <xf numFmtId="0" fontId="4" fillId="2" borderId="10" xfId="0" applyFont="1" applyFill="1" applyBorder="1" applyAlignment="1">
      <alignment horizontal="center"/>
    </xf>
    <xf numFmtId="0" fontId="7" fillId="0" borderId="11" xfId="0" applyFont="1" applyBorder="1" applyAlignment="1">
      <alignment horizontal="center" vertical="justify"/>
    </xf>
    <xf numFmtId="0" fontId="7" fillId="0" borderId="11" xfId="0" applyFont="1" applyBorder="1" applyAlignment="1">
      <alignment horizontal="center" vertical="top"/>
    </xf>
    <xf numFmtId="0" fontId="0" fillId="2" borderId="13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5" fillId="2" borderId="13" xfId="0" applyFont="1" applyFill="1" applyBorder="1" applyAlignment="1">
      <alignment/>
    </xf>
    <xf numFmtId="0" fontId="5" fillId="2" borderId="3" xfId="0" applyFont="1" applyFill="1" applyBorder="1" applyAlignment="1" applyProtection="1">
      <alignment horizontal="center"/>
      <protection/>
    </xf>
    <xf numFmtId="0" fontId="5" fillId="2" borderId="14" xfId="0" applyFont="1" applyFill="1" applyBorder="1" applyAlignment="1" applyProtection="1">
      <alignment horizontal="center"/>
      <protection/>
    </xf>
    <xf numFmtId="0" fontId="6" fillId="0" borderId="15" xfId="0" applyFont="1" applyFill="1" applyBorder="1" applyAlignment="1" applyProtection="1">
      <alignment horizontal="center"/>
      <protection/>
    </xf>
    <xf numFmtId="0" fontId="1" fillId="0" borderId="0" xfId="0" applyFont="1" applyAlignment="1">
      <alignment horizontal="center"/>
    </xf>
    <xf numFmtId="186" fontId="6" fillId="0" borderId="0" xfId="0" applyNumberFormat="1" applyFont="1" applyAlignment="1">
      <alignment/>
    </xf>
    <xf numFmtId="4" fontId="6" fillId="0" borderId="6" xfId="0" applyNumberFormat="1" applyFont="1" applyBorder="1" applyAlignment="1" applyProtection="1">
      <alignment/>
      <protection/>
    </xf>
    <xf numFmtId="4" fontId="6" fillId="0" borderId="5" xfId="0" applyNumberFormat="1" applyFont="1" applyFill="1" applyBorder="1" applyAlignment="1" applyProtection="1">
      <alignment/>
      <protection/>
    </xf>
    <xf numFmtId="0" fontId="7" fillId="0" borderId="11" xfId="0" applyFont="1" applyBorder="1" applyAlignment="1">
      <alignment horizontal="left" vertical="justify"/>
    </xf>
    <xf numFmtId="0" fontId="0" fillId="0" borderId="1" xfId="0" applyFont="1" applyBorder="1" applyAlignment="1">
      <alignment/>
    </xf>
    <xf numFmtId="4" fontId="7" fillId="0" borderId="11" xfId="0" applyNumberFormat="1" applyFont="1" applyBorder="1" applyAlignment="1" applyProtection="1">
      <alignment horizontal="right"/>
      <protection locked="0"/>
    </xf>
    <xf numFmtId="4" fontId="0" fillId="0" borderId="5" xfId="0" applyNumberFormat="1" applyFont="1" applyBorder="1" applyAlignment="1" applyProtection="1">
      <alignment/>
      <protection/>
    </xf>
    <xf numFmtId="4" fontId="7" fillId="0" borderId="6" xfId="0" applyNumberFormat="1" applyFont="1" applyBorder="1" applyAlignment="1" applyProtection="1">
      <alignment horizontal="right"/>
      <protection locked="0"/>
    </xf>
    <xf numFmtId="4" fontId="0" fillId="0" borderId="6" xfId="0" applyNumberFormat="1" applyFont="1" applyBorder="1" applyAlignment="1">
      <alignment horizontal="right"/>
    </xf>
    <xf numFmtId="4" fontId="0" fillId="0" borderId="12" xfId="0" applyNumberFormat="1" applyFont="1" applyBorder="1" applyAlignment="1">
      <alignment/>
    </xf>
    <xf numFmtId="4" fontId="0" fillId="0" borderId="1" xfId="0" applyNumberFormat="1" applyFont="1" applyBorder="1" applyAlignment="1">
      <alignment/>
    </xf>
    <xf numFmtId="4" fontId="5" fillId="0" borderId="16" xfId="0" applyNumberFormat="1" applyFont="1" applyBorder="1" applyAlignment="1">
      <alignment/>
    </xf>
    <xf numFmtId="4" fontId="0" fillId="0" borderId="17" xfId="0" applyNumberFormat="1" applyFont="1" applyBorder="1" applyAlignment="1">
      <alignment/>
    </xf>
    <xf numFmtId="4" fontId="0" fillId="0" borderId="18" xfId="0" applyNumberFormat="1" applyFont="1" applyBorder="1" applyAlignment="1">
      <alignment/>
    </xf>
    <xf numFmtId="4" fontId="0" fillId="0" borderId="16" xfId="0" applyNumberFormat="1" applyFont="1" applyBorder="1" applyAlignment="1">
      <alignment/>
    </xf>
    <xf numFmtId="4" fontId="0" fillId="0" borderId="19" xfId="0" applyNumberFormat="1" applyFont="1" applyBorder="1" applyAlignment="1">
      <alignment/>
    </xf>
    <xf numFmtId="4" fontId="5" fillId="0" borderId="20" xfId="0" applyNumberFormat="1" applyFont="1" applyBorder="1" applyAlignment="1" applyProtection="1">
      <alignment/>
      <protection/>
    </xf>
    <xf numFmtId="4" fontId="8" fillId="0" borderId="0" xfId="0" applyNumberFormat="1" applyFont="1" applyAlignment="1">
      <alignment/>
    </xf>
    <xf numFmtId="4" fontId="4" fillId="0" borderId="0" xfId="0" applyNumberFormat="1" applyFont="1" applyAlignment="1" applyProtection="1">
      <alignment/>
      <protection locked="0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3" fillId="0" borderId="11" xfId="0" applyFont="1" applyBorder="1" applyAlignment="1">
      <alignment horizontal="center" vertical="top"/>
    </xf>
    <xf numFmtId="0" fontId="0" fillId="2" borderId="11" xfId="0" applyFont="1" applyFill="1" applyBorder="1" applyAlignment="1">
      <alignment horizontal="center"/>
    </xf>
    <xf numFmtId="0" fontId="5" fillId="2" borderId="11" xfId="0" applyFont="1" applyFill="1" applyBorder="1" applyAlignment="1">
      <alignment/>
    </xf>
    <xf numFmtId="0" fontId="5" fillId="2" borderId="0" xfId="0" applyFont="1" applyFill="1" applyBorder="1" applyAlignment="1" applyProtection="1">
      <alignment horizontal="center"/>
      <protection/>
    </xf>
    <xf numFmtId="0" fontId="5" fillId="2" borderId="12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>
      <alignment horizontal="centerContinuous"/>
    </xf>
    <xf numFmtId="0" fontId="0" fillId="0" borderId="12" xfId="0" applyFont="1" applyFill="1" applyBorder="1" applyAlignment="1">
      <alignment horizontal="centerContinuous"/>
    </xf>
    <xf numFmtId="0" fontId="14" fillId="0" borderId="1" xfId="0" applyFont="1" applyFill="1" applyBorder="1" applyAlignment="1" applyProtection="1">
      <alignment horizontal="centerContinuous" shrinkToFit="1"/>
      <protection locked="0"/>
    </xf>
    <xf numFmtId="3" fontId="17" fillId="0" borderId="21" xfId="0" applyNumberFormat="1" applyFont="1" applyBorder="1" applyAlignment="1">
      <alignment horizontal="left" vertical="center"/>
    </xf>
    <xf numFmtId="0" fontId="5" fillId="0" borderId="22" xfId="0" applyFont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left" shrinkToFit="1"/>
      <protection locked="0"/>
    </xf>
    <xf numFmtId="0" fontId="12" fillId="2" borderId="21" xfId="0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Continuous" shrinkToFit="1"/>
      <protection locked="0"/>
    </xf>
    <xf numFmtId="0" fontId="20" fillId="0" borderId="0" xfId="0" applyFont="1" applyAlignment="1">
      <alignment/>
    </xf>
    <xf numFmtId="0" fontId="0" fillId="0" borderId="7" xfId="0" applyBorder="1" applyAlignment="1">
      <alignment horizontal="center"/>
    </xf>
    <xf numFmtId="0" fontId="7" fillId="0" borderId="11" xfId="0" applyFont="1" applyBorder="1" applyAlignment="1">
      <alignment horizontal="left" vertical="justify" wrapText="1"/>
    </xf>
    <xf numFmtId="0" fontId="0" fillId="0" borderId="1" xfId="0" applyFont="1" applyFill="1" applyBorder="1" applyAlignment="1">
      <alignment horizontal="centerContinuous" wrapText="1"/>
    </xf>
    <xf numFmtId="0" fontId="0" fillId="0" borderId="0" xfId="0" applyFont="1" applyAlignment="1">
      <alignment wrapText="1"/>
    </xf>
    <xf numFmtId="0" fontId="18" fillId="0" borderId="23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7" fillId="0" borderId="24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15" fillId="0" borderId="0" xfId="0" applyFont="1" applyFill="1" applyBorder="1" applyAlignment="1">
      <alignment horizontal="center"/>
    </xf>
    <xf numFmtId="0" fontId="15" fillId="0" borderId="12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6" fillId="0" borderId="12" xfId="0" applyFont="1" applyFill="1" applyBorder="1" applyAlignment="1">
      <alignment horizontal="center"/>
    </xf>
    <xf numFmtId="0" fontId="5" fillId="2" borderId="2" xfId="0" applyFont="1" applyFill="1" applyBorder="1" applyAlignment="1" applyProtection="1">
      <alignment horizontal="center"/>
      <protection/>
    </xf>
    <xf numFmtId="0" fontId="6" fillId="0" borderId="7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8" xfId="0" applyBorder="1" applyAlignment="1">
      <alignment horizontal="center"/>
    </xf>
    <xf numFmtId="0" fontId="19" fillId="0" borderId="0" xfId="15" applyFill="1" applyBorder="1" applyAlignment="1">
      <alignment horizontal="center"/>
    </xf>
    <xf numFmtId="0" fontId="5" fillId="2" borderId="29" xfId="0" applyFont="1" applyFill="1" applyBorder="1" applyAlignment="1" applyProtection="1">
      <alignment horizontal="center" wrapText="1"/>
      <protection/>
    </xf>
    <xf numFmtId="191" fontId="21" fillId="0" borderId="0" xfId="0" applyNumberFormat="1" applyAlignment="1">
      <alignment/>
    </xf>
    <xf numFmtId="0" fontId="0" fillId="0" borderId="9" xfId="0" applyFont="1" applyFill="1" applyBorder="1" applyAlignment="1" applyProtection="1">
      <alignment horizontal="center" wrapText="1"/>
      <protection/>
    </xf>
    <xf numFmtId="4" fontId="21" fillId="0" borderId="13" xfId="0" applyNumberFormat="1" applyBorder="1" applyAlignment="1">
      <alignment/>
    </xf>
    <xf numFmtId="4" fontId="21" fillId="0" borderId="11" xfId="0" applyNumberFormat="1" applyBorder="1" applyAlignment="1">
      <alignment/>
    </xf>
    <xf numFmtId="4" fontId="21" fillId="0" borderId="1" xfId="0" applyNumberFormat="1" applyBorder="1" applyAlignment="1">
      <alignment/>
    </xf>
    <xf numFmtId="4" fontId="21" fillId="0" borderId="0" xfId="0" applyNumberFormat="1" applyBorder="1" applyAlignment="1">
      <alignment/>
    </xf>
    <xf numFmtId="4" fontId="23" fillId="0" borderId="11" xfId="0" applyNumberFormat="1" applyFont="1" applyBorder="1" applyAlignment="1" applyProtection="1">
      <alignment horizontal="right"/>
      <protection locked="0"/>
    </xf>
    <xf numFmtId="0" fontId="5" fillId="2" borderId="17" xfId="0" applyFont="1" applyFill="1" applyBorder="1" applyAlignment="1" applyProtection="1">
      <alignment horizontal="center" wrapText="1"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5">
    <dxf>
      <font>
        <b/>
        <i val="0"/>
        <color auto="1"/>
      </font>
      <border/>
    </dxf>
    <dxf>
      <font>
        <b/>
        <i/>
        <color rgb="FFFF8080"/>
      </font>
      <border/>
    </dxf>
    <dxf>
      <font>
        <b/>
        <i/>
      </font>
      <fill>
        <patternFill>
          <bgColor rgb="FFEAEAEA"/>
        </patternFill>
      </fill>
      <border/>
    </dxf>
    <dxf>
      <font>
        <b/>
        <i val="0"/>
      </font>
      <fill>
        <patternFill>
          <bgColor rgb="FFEAEAEA"/>
        </patternFill>
      </fill>
      <border/>
    </dxf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EAEAEA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BP104"/>
  <sheetViews>
    <sheetView showGridLines="0" tabSelected="1" zoomScale="70" zoomScaleNormal="70" workbookViewId="0" topLeftCell="A2">
      <pane xSplit="3" ySplit="2" topLeftCell="D4" activePane="bottomRight" state="frozen"/>
      <selection pane="topLeft" activeCell="A2" sqref="A2"/>
      <selection pane="topRight" activeCell="D2" sqref="D2"/>
      <selection pane="bottomLeft" activeCell="A4" sqref="A4"/>
      <selection pane="bottomRight" activeCell="A22" sqref="A22"/>
    </sheetView>
  </sheetViews>
  <sheetFormatPr defaultColWidth="11.421875" defaultRowHeight="12.75"/>
  <cols>
    <col min="1" max="1" width="4.7109375" style="4" customWidth="1"/>
    <col min="2" max="2" width="39.00390625" style="0" customWidth="1"/>
    <col min="3" max="3" width="15.7109375" style="0" customWidth="1"/>
    <col min="4" max="4" width="21.140625" style="0" customWidth="1"/>
    <col min="5" max="5" width="15.421875" style="0" customWidth="1"/>
    <col min="6" max="6" width="18.140625" style="0" customWidth="1"/>
    <col min="7" max="7" width="15.421875" style="0" customWidth="1"/>
    <col min="8" max="8" width="16.421875" style="0" customWidth="1"/>
    <col min="9" max="9" width="17.140625" style="2" customWidth="1"/>
    <col min="10" max="10" width="15.7109375" style="2" customWidth="1"/>
    <col min="11" max="11" width="15.421875" style="2" customWidth="1"/>
    <col min="12" max="12" width="12.7109375" style="0" customWidth="1"/>
    <col min="13" max="13" width="14.00390625" style="0" customWidth="1"/>
    <col min="14" max="14" width="13.8515625" style="0" customWidth="1"/>
    <col min="15" max="15" width="15.7109375" style="0" customWidth="1"/>
    <col min="16" max="16" width="5.8515625" style="0" customWidth="1"/>
    <col min="17" max="17" width="4.7109375" style="0" customWidth="1"/>
    <col min="18" max="18" width="13.8515625" style="0" customWidth="1"/>
    <col min="19" max="19" width="15.7109375" style="0" customWidth="1"/>
    <col min="20" max="20" width="5.8515625" style="0" customWidth="1"/>
    <col min="21" max="21" width="4.7109375" style="0" customWidth="1"/>
    <col min="22" max="22" width="13.8515625" style="0" customWidth="1"/>
    <col min="23" max="23" width="15.7109375" style="0" customWidth="1"/>
    <col min="24" max="24" width="5.8515625" style="0" customWidth="1"/>
    <col min="25" max="25" width="4.7109375" style="0" customWidth="1"/>
    <col min="26" max="26" width="13.8515625" style="0" customWidth="1"/>
    <col min="27" max="27" width="15.7109375" style="0" customWidth="1"/>
    <col min="28" max="28" width="5.8515625" style="0" customWidth="1"/>
    <col min="29" max="29" width="4.7109375" style="0" customWidth="1"/>
    <col min="30" max="30" width="13.8515625" style="0" customWidth="1"/>
    <col min="31" max="31" width="15.7109375" style="0" customWidth="1"/>
    <col min="32" max="32" width="5.8515625" style="0" customWidth="1"/>
    <col min="33" max="33" width="5.57421875" style="0" customWidth="1"/>
    <col min="34" max="34" width="13.8515625" style="0" customWidth="1"/>
    <col min="35" max="35" width="15.7109375" style="0" customWidth="1"/>
    <col min="36" max="36" width="5.8515625" style="0" customWidth="1"/>
    <col min="37" max="37" width="4.7109375" style="0" customWidth="1"/>
    <col min="38" max="38" width="13.8515625" style="0" customWidth="1"/>
    <col min="39" max="39" width="15.7109375" style="0" customWidth="1"/>
    <col min="40" max="40" width="5.8515625" style="0" customWidth="1"/>
    <col min="41" max="41" width="4.7109375" style="0" customWidth="1"/>
    <col min="42" max="42" width="13.8515625" style="0" customWidth="1"/>
    <col min="43" max="43" width="15.7109375" style="0" customWidth="1"/>
    <col min="44" max="44" width="5.8515625" style="0" customWidth="1"/>
    <col min="45" max="45" width="4.7109375" style="0" customWidth="1"/>
  </cols>
  <sheetData>
    <row r="1" spans="1:17" ht="13.5" customHeight="1" hidden="1" thickBot="1">
      <c r="A1" s="33" t="str">
        <f>COUNTIF(C23:C28,"&gt;0")+COUNTIF(K23:K28,"&gt;0")&amp;" "</f>
        <v>7 </v>
      </c>
      <c r="B1" s="34" t="s">
        <v>9</v>
      </c>
      <c r="D1" s="1"/>
      <c r="N1" t="s">
        <v>10</v>
      </c>
      <c r="O1">
        <v>0.66</v>
      </c>
      <c r="P1">
        <v>1.15</v>
      </c>
      <c r="Q1">
        <v>2</v>
      </c>
    </row>
    <row r="2" ht="27" customHeight="1" thickBot="1">
      <c r="B2" s="23"/>
    </row>
    <row r="3" ht="13.5" customHeight="1" thickBot="1">
      <c r="B3" s="30" t="s">
        <v>0</v>
      </c>
    </row>
    <row r="4" spans="2:45" ht="16.5" customHeight="1" thickBot="1">
      <c r="B4" s="40"/>
      <c r="D4" s="101"/>
      <c r="E4" s="101"/>
      <c r="F4" s="85"/>
      <c r="G4" s="85"/>
      <c r="H4" s="101"/>
      <c r="I4" s="102"/>
      <c r="J4" s="101"/>
      <c r="K4" s="102"/>
      <c r="L4" s="101"/>
      <c r="M4" s="101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/>
      <c r="AF4" s="100"/>
      <c r="AG4" s="100"/>
      <c r="AH4" s="100"/>
      <c r="AI4" s="100"/>
      <c r="AJ4" s="100"/>
      <c r="AK4" s="100"/>
      <c r="AL4" s="100"/>
      <c r="AM4" s="100"/>
      <c r="AN4" s="100"/>
      <c r="AO4" s="100"/>
      <c r="AP4" s="100"/>
      <c r="AQ4" s="100"/>
      <c r="AR4" s="100"/>
      <c r="AS4" s="100"/>
    </row>
    <row r="5" spans="1:45" ht="28.5" customHeight="1">
      <c r="A5" s="43"/>
      <c r="B5" s="44"/>
      <c r="C5" s="45"/>
      <c r="D5" s="104" t="s">
        <v>31</v>
      </c>
      <c r="E5" s="99"/>
      <c r="F5" s="104" t="s">
        <v>32</v>
      </c>
      <c r="G5" s="99"/>
      <c r="H5" s="104" t="s">
        <v>21</v>
      </c>
      <c r="I5" s="99"/>
      <c r="J5" s="104" t="s">
        <v>33</v>
      </c>
      <c r="K5" s="99"/>
      <c r="L5" s="112" t="s">
        <v>34</v>
      </c>
      <c r="M5" s="99"/>
      <c r="N5" s="78" t="s">
        <v>20</v>
      </c>
      <c r="O5" s="87"/>
      <c r="P5" s="5"/>
      <c r="Q5" s="6"/>
      <c r="R5" s="78" t="s">
        <v>23</v>
      </c>
      <c r="S5" s="87"/>
      <c r="T5" s="5"/>
      <c r="U5" s="6"/>
      <c r="V5" s="78" t="s">
        <v>25</v>
      </c>
      <c r="W5" s="87"/>
      <c r="X5" s="5"/>
      <c r="Y5" s="6"/>
      <c r="Z5" s="78" t="s">
        <v>26</v>
      </c>
      <c r="AA5" s="87"/>
      <c r="AB5" s="5"/>
      <c r="AC5" s="6"/>
      <c r="AD5" s="78" t="s">
        <v>27</v>
      </c>
      <c r="AE5" s="87"/>
      <c r="AF5" s="5"/>
      <c r="AG5" s="6"/>
      <c r="AH5" s="78" t="s">
        <v>28</v>
      </c>
      <c r="AI5" s="87"/>
      <c r="AJ5" s="5"/>
      <c r="AK5" s="6"/>
      <c r="AL5" s="78" t="s">
        <v>30</v>
      </c>
      <c r="AM5" s="87"/>
      <c r="AN5" s="5"/>
      <c r="AO5" s="6"/>
      <c r="AP5" s="78" t="s">
        <v>29</v>
      </c>
      <c r="AQ5" s="87"/>
      <c r="AR5" s="5"/>
      <c r="AS5" s="6"/>
    </row>
    <row r="6" spans="1:45" ht="12.75">
      <c r="A6" s="72"/>
      <c r="B6" s="44"/>
      <c r="C6" s="73"/>
      <c r="D6" s="74"/>
      <c r="E6" s="75"/>
      <c r="F6" s="74"/>
      <c r="G6" s="75"/>
      <c r="H6" s="74"/>
      <c r="I6" s="75"/>
      <c r="J6" s="74"/>
      <c r="K6" s="75"/>
      <c r="L6" s="74"/>
      <c r="M6" s="75"/>
      <c r="N6" s="81" t="s">
        <v>12</v>
      </c>
      <c r="O6" s="95"/>
      <c r="P6" s="95"/>
      <c r="Q6" s="96"/>
      <c r="R6" s="81" t="s">
        <v>12</v>
      </c>
      <c r="S6" s="95"/>
      <c r="T6" s="95"/>
      <c r="U6" s="96"/>
      <c r="V6" s="81" t="s">
        <v>12</v>
      </c>
      <c r="W6" s="95"/>
      <c r="X6" s="95"/>
      <c r="Y6" s="96"/>
      <c r="Z6" s="81" t="s">
        <v>12</v>
      </c>
      <c r="AA6" s="95"/>
      <c r="AB6" s="95"/>
      <c r="AC6" s="96"/>
      <c r="AD6" s="81" t="s">
        <v>12</v>
      </c>
      <c r="AE6" s="95"/>
      <c r="AF6" s="95"/>
      <c r="AG6" s="96"/>
      <c r="AH6" s="81" t="s">
        <v>12</v>
      </c>
      <c r="AI6" s="95"/>
      <c r="AJ6" s="95"/>
      <c r="AK6" s="96"/>
      <c r="AL6" s="81" t="s">
        <v>12</v>
      </c>
      <c r="AM6" s="95"/>
      <c r="AN6" s="95"/>
      <c r="AO6" s="96"/>
      <c r="AP6" s="81" t="s">
        <v>12</v>
      </c>
      <c r="AQ6" s="95"/>
      <c r="AR6" s="95"/>
      <c r="AS6" s="96"/>
    </row>
    <row r="7" spans="1:45" ht="12.75" customHeight="1" hidden="1">
      <c r="A7" s="72"/>
      <c r="B7" s="44"/>
      <c r="C7" s="73"/>
      <c r="D7" s="74"/>
      <c r="E7" s="75"/>
      <c r="F7" s="74"/>
      <c r="G7" s="75"/>
      <c r="H7" s="74"/>
      <c r="I7" s="75"/>
      <c r="J7" s="74"/>
      <c r="K7" s="75"/>
      <c r="L7" s="74"/>
      <c r="M7" s="75"/>
      <c r="N7" s="83"/>
      <c r="O7" s="76"/>
      <c r="P7" s="76"/>
      <c r="Q7" s="77"/>
      <c r="R7" s="83"/>
      <c r="S7" s="76"/>
      <c r="T7" s="76"/>
      <c r="U7" s="77"/>
      <c r="V7" s="83"/>
      <c r="W7" s="76"/>
      <c r="X7" s="76"/>
      <c r="Y7" s="77"/>
      <c r="Z7" s="83"/>
      <c r="AA7" s="76"/>
      <c r="AB7" s="76"/>
      <c r="AC7" s="77"/>
      <c r="AD7" s="83"/>
      <c r="AE7" s="76"/>
      <c r="AF7" s="76"/>
      <c r="AG7" s="77"/>
      <c r="AH7" s="83"/>
      <c r="AI7" s="76"/>
      <c r="AJ7" s="76"/>
      <c r="AK7" s="77"/>
      <c r="AL7" s="83"/>
      <c r="AM7" s="76"/>
      <c r="AN7" s="76"/>
      <c r="AO7" s="77"/>
      <c r="AP7" s="83"/>
      <c r="AQ7" s="76"/>
      <c r="AR7" s="76"/>
      <c r="AS7" s="77"/>
    </row>
    <row r="8" spans="1:45" ht="12.75" customHeight="1">
      <c r="A8" s="72"/>
      <c r="B8" s="44"/>
      <c r="C8" s="73"/>
      <c r="D8" s="74"/>
      <c r="E8" s="75"/>
      <c r="F8" s="74"/>
      <c r="G8" s="75"/>
      <c r="H8" s="74"/>
      <c r="I8" s="75"/>
      <c r="J8" s="74"/>
      <c r="K8" s="75"/>
      <c r="L8" s="74"/>
      <c r="M8" s="75"/>
      <c r="N8" s="81" t="s">
        <v>13</v>
      </c>
      <c r="O8" s="95"/>
      <c r="P8" s="95"/>
      <c r="Q8" s="96"/>
      <c r="R8" s="81" t="s">
        <v>13</v>
      </c>
      <c r="S8" s="95"/>
      <c r="T8" s="95"/>
      <c r="U8" s="96"/>
      <c r="V8" s="81" t="s">
        <v>13</v>
      </c>
      <c r="W8" s="95"/>
      <c r="X8" s="95"/>
      <c r="Y8" s="96"/>
      <c r="Z8" s="81" t="s">
        <v>13</v>
      </c>
      <c r="AA8" s="95"/>
      <c r="AB8" s="95"/>
      <c r="AC8" s="96"/>
      <c r="AD8" s="81" t="s">
        <v>13</v>
      </c>
      <c r="AE8" s="95"/>
      <c r="AF8" s="95"/>
      <c r="AG8" s="96"/>
      <c r="AH8" s="81" t="s">
        <v>13</v>
      </c>
      <c r="AI8" s="95"/>
      <c r="AJ8" s="95"/>
      <c r="AK8" s="96"/>
      <c r="AL8" s="81" t="s">
        <v>13</v>
      </c>
      <c r="AM8" s="95"/>
      <c r="AN8" s="95"/>
      <c r="AO8" s="96"/>
      <c r="AP8" s="81" t="s">
        <v>13</v>
      </c>
      <c r="AQ8" s="95"/>
      <c r="AR8" s="95"/>
      <c r="AS8" s="96"/>
    </row>
    <row r="9" spans="1:45" ht="12.75" customHeight="1">
      <c r="A9" s="72"/>
      <c r="B9" s="44"/>
      <c r="C9" s="73"/>
      <c r="D9" s="74"/>
      <c r="E9" s="75"/>
      <c r="F9" s="74"/>
      <c r="G9" s="75"/>
      <c r="H9" s="74"/>
      <c r="I9" s="75"/>
      <c r="J9" s="74"/>
      <c r="K9" s="75"/>
      <c r="L9" s="74"/>
      <c r="M9" s="75"/>
      <c r="N9" s="81" t="s">
        <v>14</v>
      </c>
      <c r="O9" s="95"/>
      <c r="P9" s="95"/>
      <c r="Q9" s="96"/>
      <c r="R9" s="81" t="s">
        <v>14</v>
      </c>
      <c r="S9" s="95"/>
      <c r="T9" s="95"/>
      <c r="U9" s="96"/>
      <c r="V9" s="81" t="s">
        <v>14</v>
      </c>
      <c r="W9" s="95"/>
      <c r="X9" s="95"/>
      <c r="Y9" s="96"/>
      <c r="Z9" s="81" t="s">
        <v>14</v>
      </c>
      <c r="AA9" s="95"/>
      <c r="AB9" s="95"/>
      <c r="AC9" s="96"/>
      <c r="AD9" s="81" t="s">
        <v>14</v>
      </c>
      <c r="AE9" s="95"/>
      <c r="AF9" s="95"/>
      <c r="AG9" s="96"/>
      <c r="AH9" s="81" t="s">
        <v>14</v>
      </c>
      <c r="AI9" s="95"/>
      <c r="AJ9" s="95"/>
      <c r="AK9" s="96"/>
      <c r="AL9" s="81" t="s">
        <v>14</v>
      </c>
      <c r="AM9" s="95"/>
      <c r="AN9" s="95"/>
      <c r="AO9" s="96"/>
      <c r="AP9" s="81" t="s">
        <v>14</v>
      </c>
      <c r="AQ9" s="95"/>
      <c r="AR9" s="95"/>
      <c r="AS9" s="96"/>
    </row>
    <row r="10" spans="1:45" ht="12.75" customHeight="1">
      <c r="A10" s="72"/>
      <c r="B10" s="44"/>
      <c r="C10" s="73"/>
      <c r="D10" s="74"/>
      <c r="E10" s="75"/>
      <c r="F10" s="74"/>
      <c r="G10" s="75"/>
      <c r="H10" s="74"/>
      <c r="I10" s="75"/>
      <c r="J10" s="74"/>
      <c r="K10" s="75"/>
      <c r="L10" s="74"/>
      <c r="M10" s="75"/>
      <c r="N10" s="81" t="s">
        <v>15</v>
      </c>
      <c r="O10" s="103"/>
      <c r="P10" s="95"/>
      <c r="Q10" s="96"/>
      <c r="R10" s="81" t="s">
        <v>15</v>
      </c>
      <c r="S10" s="103"/>
      <c r="T10" s="95"/>
      <c r="U10" s="96"/>
      <c r="V10" s="81" t="s">
        <v>15</v>
      </c>
      <c r="W10" s="103"/>
      <c r="X10" s="95"/>
      <c r="Y10" s="96"/>
      <c r="Z10" s="81" t="s">
        <v>15</v>
      </c>
      <c r="AA10" s="103"/>
      <c r="AB10" s="95"/>
      <c r="AC10" s="96"/>
      <c r="AD10" s="81" t="s">
        <v>15</v>
      </c>
      <c r="AE10" s="103"/>
      <c r="AF10" s="95"/>
      <c r="AG10" s="96"/>
      <c r="AH10" s="81" t="s">
        <v>15</v>
      </c>
      <c r="AI10" s="103"/>
      <c r="AJ10" s="95"/>
      <c r="AK10" s="96"/>
      <c r="AL10" s="81" t="s">
        <v>15</v>
      </c>
      <c r="AM10" s="103"/>
      <c r="AN10" s="95"/>
      <c r="AO10" s="96"/>
      <c r="AP10" s="81" t="s">
        <v>15</v>
      </c>
      <c r="AQ10" s="103"/>
      <c r="AR10" s="95"/>
      <c r="AS10" s="96"/>
    </row>
    <row r="11" spans="1:45" ht="12.75" customHeight="1">
      <c r="A11" s="72"/>
      <c r="B11" s="44"/>
      <c r="C11" s="73"/>
      <c r="D11" s="74"/>
      <c r="E11" s="75"/>
      <c r="F11" s="74"/>
      <c r="G11" s="75"/>
      <c r="H11" s="74"/>
      <c r="I11" s="75"/>
      <c r="J11" s="74"/>
      <c r="K11" s="75"/>
      <c r="L11" s="74"/>
      <c r="M11" s="75"/>
      <c r="N11" s="81" t="s">
        <v>16</v>
      </c>
      <c r="O11" s="97"/>
      <c r="P11" s="97"/>
      <c r="Q11" s="98"/>
      <c r="R11" s="81" t="s">
        <v>16</v>
      </c>
      <c r="S11" s="97"/>
      <c r="T11" s="97"/>
      <c r="U11" s="98"/>
      <c r="V11" s="81" t="s">
        <v>16</v>
      </c>
      <c r="W11" s="97"/>
      <c r="X11" s="97"/>
      <c r="Y11" s="98"/>
      <c r="Z11" s="81" t="s">
        <v>16</v>
      </c>
      <c r="AA11" s="97"/>
      <c r="AB11" s="97"/>
      <c r="AC11" s="98"/>
      <c r="AD11" s="81" t="s">
        <v>16</v>
      </c>
      <c r="AE11" s="97"/>
      <c r="AF11" s="97"/>
      <c r="AG11" s="98"/>
      <c r="AH11" s="81" t="s">
        <v>16</v>
      </c>
      <c r="AI11" s="97"/>
      <c r="AJ11" s="97"/>
      <c r="AK11" s="98"/>
      <c r="AL11" s="81" t="s">
        <v>16</v>
      </c>
      <c r="AM11" s="97"/>
      <c r="AN11" s="97"/>
      <c r="AO11" s="98"/>
      <c r="AP11" s="81" t="s">
        <v>16</v>
      </c>
      <c r="AQ11" s="97"/>
      <c r="AR11" s="97"/>
      <c r="AS11" s="98"/>
    </row>
    <row r="12" spans="1:68" s="4" customFormat="1" ht="36" customHeight="1">
      <c r="A12" s="21" t="s">
        <v>1</v>
      </c>
      <c r="B12" s="22" t="s">
        <v>2</v>
      </c>
      <c r="C12" s="21" t="s">
        <v>3</v>
      </c>
      <c r="D12" s="22" t="s">
        <v>4</v>
      </c>
      <c r="E12" s="46" t="s">
        <v>5</v>
      </c>
      <c r="F12" s="22" t="s">
        <v>4</v>
      </c>
      <c r="G12" s="46" t="s">
        <v>5</v>
      </c>
      <c r="H12" s="22" t="s">
        <v>4</v>
      </c>
      <c r="I12" s="46" t="s">
        <v>5</v>
      </c>
      <c r="J12" s="22" t="s">
        <v>4</v>
      </c>
      <c r="K12" s="46" t="s">
        <v>5</v>
      </c>
      <c r="L12" s="22" t="s">
        <v>4</v>
      </c>
      <c r="M12" s="47" t="s">
        <v>5</v>
      </c>
      <c r="N12" s="32" t="s">
        <v>6</v>
      </c>
      <c r="O12" s="106" t="s">
        <v>22</v>
      </c>
      <c r="P12" s="48" t="s">
        <v>7</v>
      </c>
      <c r="Q12" s="7" t="s">
        <v>8</v>
      </c>
      <c r="R12" s="32" t="s">
        <v>6</v>
      </c>
      <c r="S12" s="106" t="s">
        <v>22</v>
      </c>
      <c r="T12" s="48" t="s">
        <v>7</v>
      </c>
      <c r="U12" s="7" t="s">
        <v>8</v>
      </c>
      <c r="V12" s="32" t="s">
        <v>6</v>
      </c>
      <c r="W12" s="106" t="s">
        <v>22</v>
      </c>
      <c r="X12" s="48" t="s">
        <v>7</v>
      </c>
      <c r="Y12" s="7" t="s">
        <v>8</v>
      </c>
      <c r="Z12" s="32" t="s">
        <v>6</v>
      </c>
      <c r="AA12" s="106" t="s">
        <v>22</v>
      </c>
      <c r="AB12" s="48" t="s">
        <v>7</v>
      </c>
      <c r="AC12" s="7" t="s">
        <v>8</v>
      </c>
      <c r="AD12" s="32" t="s">
        <v>6</v>
      </c>
      <c r="AE12" s="106" t="s">
        <v>22</v>
      </c>
      <c r="AF12" s="48" t="s">
        <v>7</v>
      </c>
      <c r="AG12" s="7" t="s">
        <v>8</v>
      </c>
      <c r="AH12" s="32" t="s">
        <v>6</v>
      </c>
      <c r="AI12" s="106" t="s">
        <v>22</v>
      </c>
      <c r="AJ12" s="48" t="s">
        <v>7</v>
      </c>
      <c r="AK12" s="7" t="s">
        <v>8</v>
      </c>
      <c r="AL12" s="32" t="s">
        <v>6</v>
      </c>
      <c r="AM12" s="106" t="s">
        <v>22</v>
      </c>
      <c r="AN12" s="48" t="s">
        <v>7</v>
      </c>
      <c r="AO12" s="7" t="s">
        <v>8</v>
      </c>
      <c r="AP12" s="32" t="s">
        <v>6</v>
      </c>
      <c r="AQ12" s="106" t="s">
        <v>22</v>
      </c>
      <c r="AR12" s="48" t="s">
        <v>7</v>
      </c>
      <c r="AS12" s="7" t="s">
        <v>8</v>
      </c>
      <c r="BF12"/>
      <c r="BG12"/>
      <c r="BH12"/>
      <c r="BI12"/>
      <c r="BJ12"/>
      <c r="BK12"/>
      <c r="BL12"/>
      <c r="BM12"/>
      <c r="BN12"/>
      <c r="BO12"/>
      <c r="BP12"/>
    </row>
    <row r="13" spans="1:45" ht="12.75" customHeight="1" hidden="1">
      <c r="A13" s="25"/>
      <c r="B13" s="41" t="s">
        <v>11</v>
      </c>
      <c r="C13" s="24"/>
      <c r="D13" s="8"/>
      <c r="E13" s="9">
        <f>ROUND($C13*N(D13),0)</f>
        <v>0</v>
      </c>
      <c r="F13" s="8"/>
      <c r="G13" s="9">
        <f>ROUND($C13*N(F13),0)</f>
        <v>0</v>
      </c>
      <c r="H13" s="8"/>
      <c r="I13" s="9">
        <f>ROUND($C13*N(H13),0)</f>
        <v>0</v>
      </c>
      <c r="J13" s="26">
        <f>IF(ISERROR(AVERAGE(#REF!,#REF!,#REF!,#REF!,#REF!,AP13,AH13,AD13,Z13,V13,R13,N13)),0,AVERAGE(#REF!,#REF!,#REF!,#REF!,#REF!,AP13,AH13,AD13,Z13,V13,R13,N13))</f>
        <v>0</v>
      </c>
      <c r="K13" s="27">
        <f>ROUND($C13*J13,0)</f>
        <v>0</v>
      </c>
      <c r="L13" s="26" t="e">
        <f>MIN(#REF!,#REF!,#REF!,#REF!,#REF!,AP13,AH13,AD13,Z13,V13,R13,N13)</f>
        <v>#REF!</v>
      </c>
      <c r="M13" s="27" t="e">
        <f>ROUND($C13*L13,0)</f>
        <v>#REF!</v>
      </c>
      <c r="O13" s="9">
        <f>ROUND($C13*N(N13),0)</f>
        <v>0</v>
      </c>
      <c r="P13" s="10" t="e">
        <f aca="true" t="shared" si="0" ref="P13:P18">N13/$J13</f>
        <v>#DIV/0!</v>
      </c>
      <c r="Q13" s="11" t="e">
        <f aca="true" t="shared" si="1" ref="Q13:Q18">N13/$L13</f>
        <v>#REF!</v>
      </c>
      <c r="S13" s="9">
        <f>ROUND($C13*N(R13),0)</f>
        <v>0</v>
      </c>
      <c r="T13" s="10" t="e">
        <f aca="true" t="shared" si="2" ref="T13:T18">R13/$J13</f>
        <v>#DIV/0!</v>
      </c>
      <c r="U13" s="11" t="e">
        <f aca="true" t="shared" si="3" ref="U13:U18">R13/$L13</f>
        <v>#REF!</v>
      </c>
      <c r="W13" s="9">
        <f>ROUND($C13*N(V13),0)</f>
        <v>0</v>
      </c>
      <c r="X13" s="10" t="e">
        <f>V13/$J13</f>
        <v>#DIV/0!</v>
      </c>
      <c r="Y13" s="11" t="e">
        <f aca="true" t="shared" si="4" ref="Y13:Y18">V13/$L13</f>
        <v>#REF!</v>
      </c>
      <c r="AA13" s="9">
        <f>ROUND($C13*N(Z13),0)</f>
        <v>0</v>
      </c>
      <c r="AB13" s="10" t="e">
        <f aca="true" t="shared" si="5" ref="AB13:AB18">Z13/$J13</f>
        <v>#DIV/0!</v>
      </c>
      <c r="AC13" s="11" t="e">
        <f aca="true" t="shared" si="6" ref="AC13:AC18">Z13/$L13</f>
        <v>#REF!</v>
      </c>
      <c r="AE13" s="9">
        <f>ROUND($C13*N(AD13),0)</f>
        <v>0</v>
      </c>
      <c r="AF13" s="10" t="e">
        <f aca="true" t="shared" si="7" ref="AF13:AF18">AD13/$J13</f>
        <v>#DIV/0!</v>
      </c>
      <c r="AG13" s="11" t="e">
        <f aca="true" t="shared" si="8" ref="AG13:AG18">AD13/$L13</f>
        <v>#REF!</v>
      </c>
      <c r="AI13" s="9">
        <f>ROUND($C13*N(AH13),0)</f>
        <v>0</v>
      </c>
      <c r="AJ13" s="10" t="e">
        <f aca="true" t="shared" si="9" ref="AJ13:AJ18">AH13/$J13</f>
        <v>#DIV/0!</v>
      </c>
      <c r="AK13" s="11" t="e">
        <f aca="true" t="shared" si="10" ref="AK13:AK18">AH13/$L13</f>
        <v>#REF!</v>
      </c>
      <c r="AM13" s="9">
        <f>ROUND($C13*N(AL13),0)</f>
        <v>0</v>
      </c>
      <c r="AN13" s="10"/>
      <c r="AO13" s="11"/>
      <c r="AQ13" s="9">
        <f>ROUND($C13*N(AP13),0)</f>
        <v>0</v>
      </c>
      <c r="AR13" s="10" t="e">
        <f aca="true" t="shared" si="11" ref="AR13:AR18">AP13/$J13</f>
        <v>#DIV/0!</v>
      </c>
      <c r="AS13" s="11" t="e">
        <f aca="true" t="shared" si="12" ref="AS13:AS18">AP13/$L13</f>
        <v>#REF!</v>
      </c>
    </row>
    <row r="14" spans="1:45" ht="12.75">
      <c r="A14" s="71"/>
      <c r="B14" s="53" t="s">
        <v>35</v>
      </c>
      <c r="C14" s="31">
        <v>1</v>
      </c>
      <c r="D14" s="105">
        <v>5065996.06</v>
      </c>
      <c r="E14" s="56">
        <f>ROUND($C14*N(D14),2)</f>
        <v>5065996.06</v>
      </c>
      <c r="F14" s="105">
        <v>4913835.8</v>
      </c>
      <c r="G14" s="56">
        <f>ROUND($C14*N(F14),2)</f>
        <v>4913835.8</v>
      </c>
      <c r="H14" s="105">
        <v>1188263.590001</v>
      </c>
      <c r="I14" s="56">
        <f>ROUND($C14*N(H14),2)</f>
        <v>1188263.59</v>
      </c>
      <c r="J14" s="58">
        <f>(O14+S14+W14+AA14+AE14+AI14+AQ14)/7</f>
        <v>5051585.581443858</v>
      </c>
      <c r="K14" s="59">
        <f>ROUND($C14*N(J14),2)</f>
        <v>5051585.58</v>
      </c>
      <c r="L14" s="58">
        <f>MIN(BF14,BB14,AX14,AT14,AP14,AL14,AH14,AD14,Z14,V14,R14,N14)+H14</f>
        <v>4883616.280001</v>
      </c>
      <c r="M14" s="59">
        <f>ROUND($C14*N(L14),2)</f>
        <v>4883616.28</v>
      </c>
      <c r="N14" s="56">
        <v>3697960.73</v>
      </c>
      <c r="O14" s="56">
        <f>N14+$H14</f>
        <v>4886224.320001001</v>
      </c>
      <c r="P14" s="51">
        <f t="shared" si="0"/>
        <v>0.7320396082338644</v>
      </c>
      <c r="Q14" s="52">
        <f t="shared" si="1"/>
        <v>0.757217708758896</v>
      </c>
      <c r="R14" s="56">
        <v>3695352.69</v>
      </c>
      <c r="S14" s="56">
        <f>R14+$H14</f>
        <v>4883616.280001</v>
      </c>
      <c r="T14" s="51">
        <f t="shared" si="2"/>
        <v>0.7315233267697672</v>
      </c>
      <c r="U14" s="52">
        <f t="shared" si="3"/>
        <v>0.7566836700772166</v>
      </c>
      <c r="V14" s="107">
        <v>3721829</v>
      </c>
      <c r="W14" s="56">
        <f>V14+$H14</f>
        <v>4910092.590001</v>
      </c>
      <c r="X14" s="51">
        <f>V14/$J14</f>
        <v>0.7367645148231293</v>
      </c>
      <c r="Y14" s="52">
        <f t="shared" si="4"/>
        <v>0.7621051259169032</v>
      </c>
      <c r="Z14" s="56">
        <v>3989489</v>
      </c>
      <c r="AA14" s="56">
        <f>Z14+$H14</f>
        <v>5177752.590001</v>
      </c>
      <c r="AB14" s="51">
        <f t="shared" si="5"/>
        <v>0.7897498588670279</v>
      </c>
      <c r="AC14" s="52">
        <f t="shared" si="6"/>
        <v>0.816912871786721</v>
      </c>
      <c r="AD14" s="56">
        <v>3824679</v>
      </c>
      <c r="AE14" s="56">
        <f>AD14+$H14</f>
        <v>5012942.590001</v>
      </c>
      <c r="AF14" s="51">
        <f t="shared" si="7"/>
        <v>0.7571244589123282</v>
      </c>
      <c r="AG14" s="52">
        <f t="shared" si="8"/>
        <v>0.783165339107932</v>
      </c>
      <c r="AH14" s="108">
        <v>3771813.23</v>
      </c>
      <c r="AI14" s="56">
        <f>AH14+$H14</f>
        <v>4960076.820001001</v>
      </c>
      <c r="AJ14" s="51">
        <f t="shared" si="9"/>
        <v>0.7466592754273262</v>
      </c>
      <c r="AK14" s="52">
        <f t="shared" si="10"/>
        <v>0.7723402113810686</v>
      </c>
      <c r="AL14" s="108">
        <v>3717629.73</v>
      </c>
      <c r="AM14" s="56">
        <f>AL14+$H14</f>
        <v>4905893.320001001</v>
      </c>
      <c r="AN14" s="51">
        <f>AL14/$J14</f>
        <v>0.7359332372109227</v>
      </c>
      <c r="AO14" s="52">
        <f>AL14/$L14</f>
        <v>0.7612452569674943</v>
      </c>
      <c r="AP14" s="108">
        <v>4342130.2901</v>
      </c>
      <c r="AQ14" s="56">
        <f>AP14+$H14</f>
        <v>5530393.880101</v>
      </c>
      <c r="AR14" s="51">
        <f t="shared" si="11"/>
        <v>0.8595578992168474</v>
      </c>
      <c r="AS14" s="52">
        <f t="shared" si="12"/>
        <v>0.8891219213683003</v>
      </c>
    </row>
    <row r="15" spans="1:45" ht="15">
      <c r="A15" s="42"/>
      <c r="B15" s="53" t="s">
        <v>24</v>
      </c>
      <c r="C15" s="31">
        <v>1</v>
      </c>
      <c r="D15" s="84"/>
      <c r="E15" s="56"/>
      <c r="F15" s="84"/>
      <c r="G15" s="56"/>
      <c r="H15" s="57"/>
      <c r="I15" s="56"/>
      <c r="J15" s="58">
        <f>(O15+S15+W15+AA15+AE15+AI15+AQ15)/7</f>
        <v>94163.33806122451</v>
      </c>
      <c r="K15" s="59">
        <f>ROUND($C15*N(J15),2)</f>
        <v>94163.34</v>
      </c>
      <c r="L15" s="58">
        <f>MIN(BF15,BB15,AX15,AT15,AP15,AL15,AH15,AD15,Z15,V15,R15,N15)</f>
        <v>68123.56</v>
      </c>
      <c r="M15" s="59">
        <v>3695352.6901</v>
      </c>
      <c r="N15" s="111">
        <v>90916.32642857141</v>
      </c>
      <c r="O15" s="56">
        <f>N15+H15</f>
        <v>90916.32642857141</v>
      </c>
      <c r="P15" s="51">
        <f>N15/$J15</f>
        <v>0.9655172416408825</v>
      </c>
      <c r="Q15" s="52">
        <f>N15/$L15</f>
        <v>1.3345797904362515</v>
      </c>
      <c r="R15" s="109">
        <v>114779</v>
      </c>
      <c r="S15" s="56">
        <f>ROUND($C15*N(R15),2)</f>
        <v>114779</v>
      </c>
      <c r="T15" s="51">
        <f>R15/$J15</f>
        <v>1.2189351223442322</v>
      </c>
      <c r="U15" s="52">
        <f>R15/$L15</f>
        <v>1.6848649718247255</v>
      </c>
      <c r="V15" s="111">
        <v>90916.32642857141</v>
      </c>
      <c r="W15" s="56">
        <f>ROUND($C15*N(V15),2)</f>
        <v>90916.33</v>
      </c>
      <c r="X15" s="51">
        <f>V15/$J15</f>
        <v>0.9655172416408825</v>
      </c>
      <c r="Y15" s="52">
        <f>V15/$L15</f>
        <v>1.3345797904362515</v>
      </c>
      <c r="Z15" s="110">
        <v>89288.5</v>
      </c>
      <c r="AA15" s="56">
        <f>ROUND($C15*N(Z15),2)</f>
        <v>89288.5</v>
      </c>
      <c r="AB15" s="51">
        <f>Z15/$J15</f>
        <v>0.9482299782314969</v>
      </c>
      <c r="AC15" s="52">
        <f>Z15/$L15</f>
        <v>1.3106845854796785</v>
      </c>
      <c r="AD15" s="110">
        <v>93659.65</v>
      </c>
      <c r="AE15" s="56">
        <f>ROUND($C15*N(AD15),2)</f>
        <v>93659.65</v>
      </c>
      <c r="AF15" s="51">
        <f>AD15/$J15</f>
        <v>0.9946509111550716</v>
      </c>
      <c r="AG15" s="52">
        <f>AD15/$L15</f>
        <v>1.3748496115000448</v>
      </c>
      <c r="AH15" s="110">
        <v>68123.56</v>
      </c>
      <c r="AI15" s="56">
        <f>ROUND($C15*N(AH15),2)</f>
        <v>68123.56</v>
      </c>
      <c r="AJ15" s="51">
        <f>AH15/$J15</f>
        <v>0.7234616083353631</v>
      </c>
      <c r="AK15" s="52">
        <f>AH15/$L15</f>
        <v>1</v>
      </c>
      <c r="AL15" s="110">
        <v>96452.75</v>
      </c>
      <c r="AM15" s="56">
        <f>ROUND($C15*N(AL15),2)</f>
        <v>96452.75</v>
      </c>
      <c r="AN15" s="51">
        <f>AL15/$J15</f>
        <v>1.0243131985963256</v>
      </c>
      <c r="AO15" s="52">
        <f>AL15/$L15</f>
        <v>1.4158501111803319</v>
      </c>
      <c r="AP15" s="110">
        <v>111460</v>
      </c>
      <c r="AQ15" s="56">
        <f>ROUND($C15*N(AP15),2)</f>
        <v>111460</v>
      </c>
      <c r="AR15" s="51">
        <f>AP15/$J15</f>
        <v>1.1836878587240534</v>
      </c>
      <c r="AS15" s="52">
        <f>AP15/$L15</f>
        <v>1.6361446759388383</v>
      </c>
    </row>
    <row r="16" spans="1:45" ht="15">
      <c r="A16" s="42"/>
      <c r="B16" s="53"/>
      <c r="C16" s="31"/>
      <c r="D16" s="84"/>
      <c r="E16" s="56"/>
      <c r="F16" s="84"/>
      <c r="G16" s="56"/>
      <c r="H16" s="57"/>
      <c r="I16" s="56"/>
      <c r="J16" s="58"/>
      <c r="K16" s="59"/>
      <c r="L16" s="58"/>
      <c r="M16" s="59"/>
      <c r="N16" s="55"/>
      <c r="O16" s="56"/>
      <c r="P16" s="51"/>
      <c r="Q16" s="52"/>
      <c r="R16" s="55"/>
      <c r="S16" s="56"/>
      <c r="T16" s="51"/>
      <c r="U16" s="52"/>
      <c r="V16" s="55"/>
      <c r="W16" s="56"/>
      <c r="X16" s="51"/>
      <c r="Y16" s="52"/>
      <c r="Z16" s="55"/>
      <c r="AA16" s="56"/>
      <c r="AB16" s="51"/>
      <c r="AC16" s="52"/>
      <c r="AD16" s="55"/>
      <c r="AE16" s="56"/>
      <c r="AF16" s="51"/>
      <c r="AG16" s="52"/>
      <c r="AH16" s="55"/>
      <c r="AI16" s="110"/>
      <c r="AJ16" s="51"/>
      <c r="AK16" s="52"/>
      <c r="AL16" s="55"/>
      <c r="AM16" s="56"/>
      <c r="AN16" s="51"/>
      <c r="AO16" s="52"/>
      <c r="AP16" s="55"/>
      <c r="AQ16" s="56"/>
      <c r="AR16" s="51"/>
      <c r="AS16" s="52"/>
    </row>
    <row r="17" spans="1:45" ht="15">
      <c r="A17" s="42"/>
      <c r="B17" s="86"/>
      <c r="C17" s="31"/>
      <c r="D17" s="84"/>
      <c r="E17" s="56"/>
      <c r="F17" s="84"/>
      <c r="G17" s="56"/>
      <c r="H17" s="57"/>
      <c r="I17" s="56"/>
      <c r="J17" s="58"/>
      <c r="K17" s="59"/>
      <c r="L17" s="58"/>
      <c r="M17" s="59"/>
      <c r="N17" s="55"/>
      <c r="O17" s="56"/>
      <c r="P17" s="51"/>
      <c r="Q17" s="52"/>
      <c r="R17" s="55"/>
      <c r="S17" s="56"/>
      <c r="T17" s="51"/>
      <c r="U17" s="52"/>
      <c r="V17" s="55"/>
      <c r="W17" s="56"/>
      <c r="X17" s="51"/>
      <c r="Y17" s="52"/>
      <c r="Z17" s="55"/>
      <c r="AA17" s="56"/>
      <c r="AB17" s="51"/>
      <c r="AC17" s="52"/>
      <c r="AD17" s="55"/>
      <c r="AE17" s="56"/>
      <c r="AF17" s="51"/>
      <c r="AG17" s="52"/>
      <c r="AH17" s="55"/>
      <c r="AI17" s="56"/>
      <c r="AJ17" s="51"/>
      <c r="AK17" s="52"/>
      <c r="AL17" s="55"/>
      <c r="AM17" s="56"/>
      <c r="AN17" s="51"/>
      <c r="AO17" s="52"/>
      <c r="AP17" s="55"/>
      <c r="AQ17" s="56"/>
      <c r="AR17" s="51"/>
      <c r="AS17" s="52"/>
    </row>
    <row r="18" spans="1:45" ht="12.75" customHeight="1" hidden="1">
      <c r="A18" s="42"/>
      <c r="B18" s="53"/>
      <c r="C18" s="31"/>
      <c r="D18" s="55"/>
      <c r="E18" s="56">
        <f>ROUND($C18*N(D18),2)</f>
        <v>0</v>
      </c>
      <c r="F18" s="55"/>
      <c r="G18" s="56">
        <f>ROUND($C18*N(F18),2)</f>
        <v>0</v>
      </c>
      <c r="H18" s="57"/>
      <c r="I18" s="56">
        <f>ROUND($C18*N(H18),2)</f>
        <v>0</v>
      </c>
      <c r="J18" s="58">
        <f>IF(ISERROR(AVERAGE(#REF!,#REF!,#REF!,#REF!,#REF!,AP18,AH18,AD18,Z18,V18,R18,N18)),0,AVERAGE(#REF!,#REF!,#REF!,#REF!,#REF!,AP18,AH18,AD18,Z18,V18,R18,N18))</f>
        <v>0</v>
      </c>
      <c r="K18" s="59">
        <f>ROUND($C18*N(J18),2)</f>
        <v>0</v>
      </c>
      <c r="L18" s="58" t="e">
        <f>MIN(#REF!,#REF!,#REF!,#REF!,#REF!,AP18,AH18,AD18,Z18,V18,R18,N18)</f>
        <v>#REF!</v>
      </c>
      <c r="M18" s="59" t="e">
        <f>ROUND($C18*N(L18),2)</f>
        <v>#REF!</v>
      </c>
      <c r="N18" s="55"/>
      <c r="O18" s="56">
        <f>ROUND($C18*N(N18),2)</f>
        <v>0</v>
      </c>
      <c r="P18" s="51" t="e">
        <f t="shared" si="0"/>
        <v>#DIV/0!</v>
      </c>
      <c r="Q18" s="52" t="e">
        <f t="shared" si="1"/>
        <v>#REF!</v>
      </c>
      <c r="R18" s="55"/>
      <c r="S18" s="56">
        <f>ROUND($C18*N(R18),2)</f>
        <v>0</v>
      </c>
      <c r="T18" s="51" t="e">
        <f t="shared" si="2"/>
        <v>#DIV/0!</v>
      </c>
      <c r="U18" s="52" t="e">
        <f t="shared" si="3"/>
        <v>#REF!</v>
      </c>
      <c r="V18" s="55"/>
      <c r="W18" s="56">
        <f>ROUND($C18*N(V18),2)</f>
        <v>0</v>
      </c>
      <c r="X18" s="51" t="e">
        <f>V18/$J18</f>
        <v>#DIV/0!</v>
      </c>
      <c r="Y18" s="52" t="e">
        <f t="shared" si="4"/>
        <v>#REF!</v>
      </c>
      <c r="Z18" s="55"/>
      <c r="AA18" s="56">
        <f>ROUND($C18*N(Z18),2)</f>
        <v>0</v>
      </c>
      <c r="AB18" s="51" t="e">
        <f t="shared" si="5"/>
        <v>#DIV/0!</v>
      </c>
      <c r="AC18" s="52" t="e">
        <f t="shared" si="6"/>
        <v>#REF!</v>
      </c>
      <c r="AD18" s="55"/>
      <c r="AE18" s="56">
        <f>ROUND($C18*N(AD18),2)</f>
        <v>0</v>
      </c>
      <c r="AF18" s="51" t="e">
        <f t="shared" si="7"/>
        <v>#DIV/0!</v>
      </c>
      <c r="AG18" s="52" t="e">
        <f t="shared" si="8"/>
        <v>#REF!</v>
      </c>
      <c r="AH18" s="55"/>
      <c r="AI18" s="56">
        <f>ROUND($C18*N(AH18),2)</f>
        <v>0</v>
      </c>
      <c r="AJ18" s="51" t="e">
        <f t="shared" si="9"/>
        <v>#DIV/0!</v>
      </c>
      <c r="AK18" s="52" t="e">
        <f t="shared" si="10"/>
        <v>#REF!</v>
      </c>
      <c r="AL18" s="55"/>
      <c r="AM18" s="56"/>
      <c r="AN18" s="51"/>
      <c r="AO18" s="52"/>
      <c r="AP18" s="55"/>
      <c r="AQ18" s="56">
        <f>ROUND($C18*N(AP18),2)</f>
        <v>0</v>
      </c>
      <c r="AR18" s="51" t="e">
        <f t="shared" si="11"/>
        <v>#DIV/0!</v>
      </c>
      <c r="AS18" s="52" t="e">
        <f t="shared" si="12"/>
        <v>#REF!</v>
      </c>
    </row>
    <row r="19" spans="1:45" ht="13.5" customHeight="1" thickBot="1">
      <c r="A19" s="12"/>
      <c r="B19" s="54"/>
      <c r="C19" s="13"/>
      <c r="D19" s="60"/>
      <c r="E19" s="61">
        <f>SUM(E13:E18)</f>
        <v>5065996.06</v>
      </c>
      <c r="F19" s="60"/>
      <c r="G19" s="61">
        <f>SUM(G13:G18)</f>
        <v>4913835.8</v>
      </c>
      <c r="H19" s="62"/>
      <c r="I19" s="61">
        <f>SUM(I13:I18)</f>
        <v>1188263.59</v>
      </c>
      <c r="J19" s="62"/>
      <c r="K19" s="61">
        <f>SUM(K13:K18)</f>
        <v>5145748.92</v>
      </c>
      <c r="L19" s="62"/>
      <c r="M19" s="61">
        <v>3695352.691</v>
      </c>
      <c r="N19" s="63"/>
      <c r="O19" s="64">
        <f>SUM(O13:O18)</f>
        <v>4977140.646429572</v>
      </c>
      <c r="P19" s="60"/>
      <c r="Q19" s="60"/>
      <c r="R19" s="63"/>
      <c r="S19" s="64">
        <f>SUM(S13:S18)</f>
        <v>4998395.280001</v>
      </c>
      <c r="T19" s="60"/>
      <c r="U19" s="60"/>
      <c r="V19" s="63"/>
      <c r="W19" s="64">
        <f>SUM(W13:W18)</f>
        <v>5001008.920001</v>
      </c>
      <c r="X19" s="60"/>
      <c r="Y19" s="60"/>
      <c r="Z19" s="63"/>
      <c r="AA19" s="64">
        <f>SUM(AA13:AA18)</f>
        <v>5267041.090001</v>
      </c>
      <c r="AB19" s="60"/>
      <c r="AC19" s="60"/>
      <c r="AD19" s="63"/>
      <c r="AE19" s="64">
        <f>SUM(AE13:AE18)</f>
        <v>5106602.240001</v>
      </c>
      <c r="AF19" s="60"/>
      <c r="AG19" s="60"/>
      <c r="AH19" s="63"/>
      <c r="AI19" s="64">
        <f>SUM(AI13:AI18)</f>
        <v>5028200.380001</v>
      </c>
      <c r="AJ19" s="60"/>
      <c r="AK19" s="60"/>
      <c r="AL19" s="63"/>
      <c r="AM19" s="64">
        <f>SUM(AM13:AM18)</f>
        <v>5002346.070001001</v>
      </c>
      <c r="AN19" s="60"/>
      <c r="AO19" s="60"/>
      <c r="AP19" s="63"/>
      <c r="AQ19" s="64">
        <f>SUM(AQ13:AQ18)</f>
        <v>5641853.880101</v>
      </c>
      <c r="AR19" s="60"/>
      <c r="AS19" s="60"/>
    </row>
    <row r="20" spans="2:45" ht="13.5" customHeight="1" thickTop="1">
      <c r="B20" s="79" t="s">
        <v>17</v>
      </c>
      <c r="C20" s="1"/>
      <c r="D20" s="1"/>
      <c r="E20" s="28">
        <f>SUM(H18:H19)</f>
        <v>0</v>
      </c>
      <c r="F20" s="28"/>
      <c r="G20" s="28"/>
      <c r="H20" s="1"/>
      <c r="I20" s="14">
        <f>IF(I19=0,"¡FALTA COSTE!","")</f>
      </c>
      <c r="J20" s="15"/>
      <c r="K20" s="15"/>
      <c r="L20" s="1"/>
      <c r="M20" s="49">
        <f>IF(M19&gt;O21,"&gt; OFERTA 1","")</f>
      </c>
      <c r="N20" s="29"/>
      <c r="O20" s="65">
        <f>ROUND(O19*N(N20),2)</f>
        <v>0</v>
      </c>
      <c r="P20" s="3"/>
      <c r="Q20" s="1"/>
      <c r="R20" s="29"/>
      <c r="S20" s="65">
        <f>ROUND(S19*N(R20),2)</f>
        <v>0</v>
      </c>
      <c r="T20" s="3"/>
      <c r="U20" s="1"/>
      <c r="V20" s="29"/>
      <c r="W20" s="65">
        <f>ROUND(W19*N(V20),2)</f>
        <v>0</v>
      </c>
      <c r="X20" s="3"/>
      <c r="Y20" s="1"/>
      <c r="Z20" s="29"/>
      <c r="AA20" s="65">
        <f>ROUND(AA19*N(Z20),2)</f>
        <v>0</v>
      </c>
      <c r="AB20" s="3"/>
      <c r="AC20" s="1"/>
      <c r="AD20" s="29"/>
      <c r="AE20" s="65">
        <f>ROUND(AE19*N(AD20),2)</f>
        <v>0</v>
      </c>
      <c r="AF20" s="3"/>
      <c r="AG20" s="1"/>
      <c r="AH20" s="29"/>
      <c r="AI20" s="65">
        <f>ROUND(AI19*N(AH20),2)</f>
        <v>0</v>
      </c>
      <c r="AJ20" s="3"/>
      <c r="AK20" s="1"/>
      <c r="AL20" s="29"/>
      <c r="AM20" s="65">
        <f>ROUND(AM19*N(AL20),2)</f>
        <v>0</v>
      </c>
      <c r="AN20" s="3"/>
      <c r="AO20" s="1"/>
      <c r="AP20" s="29"/>
      <c r="AQ20" s="65">
        <f>ROUND(AQ19*N(AP20),2)</f>
        <v>0</v>
      </c>
      <c r="AR20" s="3"/>
      <c r="AS20" s="1"/>
    </row>
    <row r="21" spans="2:45" ht="13.5" customHeight="1" thickBot="1">
      <c r="B21" s="82"/>
      <c r="C21" s="2"/>
      <c r="D21" s="1"/>
      <c r="E21" s="1"/>
      <c r="F21" s="1"/>
      <c r="G21" s="1"/>
      <c r="H21" s="1"/>
      <c r="I21" s="15"/>
      <c r="J21" s="15"/>
      <c r="K21" s="15"/>
      <c r="L21" s="1"/>
      <c r="M21" s="1"/>
      <c r="N21" s="1"/>
      <c r="O21" s="66">
        <f>SUM(O19:O20)</f>
        <v>4977140.646429572</v>
      </c>
      <c r="P21" s="1"/>
      <c r="Q21" s="1"/>
      <c r="R21" s="1"/>
      <c r="S21" s="66">
        <f>SUM(S19:S20)</f>
        <v>4998395.280001</v>
      </c>
      <c r="T21" s="1"/>
      <c r="U21" s="1"/>
      <c r="V21" s="1"/>
      <c r="W21" s="66">
        <f>SUM(W19:W20)</f>
        <v>5001008.920001</v>
      </c>
      <c r="X21" s="1"/>
      <c r="Y21" s="1"/>
      <c r="Z21" s="1"/>
      <c r="AA21" s="66">
        <f>SUM(AA19:AA20)</f>
        <v>5267041.090001</v>
      </c>
      <c r="AB21" s="1"/>
      <c r="AC21" s="1"/>
      <c r="AD21" s="1"/>
      <c r="AE21" s="66">
        <f>SUM(AE19:AE20)</f>
        <v>5106602.240001</v>
      </c>
      <c r="AF21" s="1"/>
      <c r="AG21" s="1"/>
      <c r="AH21" s="1"/>
      <c r="AI21" s="66">
        <f>SUM(AI19:AI20)</f>
        <v>5028200.380001</v>
      </c>
      <c r="AJ21" s="1"/>
      <c r="AK21" s="1"/>
      <c r="AL21" s="1"/>
      <c r="AM21" s="66">
        <f>SUM(AM19:AM20)</f>
        <v>5002346.070001001</v>
      </c>
      <c r="AN21" s="1"/>
      <c r="AO21" s="1"/>
      <c r="AP21" s="1"/>
      <c r="AQ21" s="66">
        <f>SUM(AQ19:AQ20)</f>
        <v>5641853.880101</v>
      </c>
      <c r="AR21" s="1"/>
      <c r="AS21" s="1"/>
    </row>
    <row r="22" spans="2:44" ht="12.75" customHeight="1" thickTop="1">
      <c r="B22" s="82"/>
      <c r="C22" s="2"/>
      <c r="N22" s="88"/>
      <c r="O22" s="67"/>
      <c r="P22" s="50">
        <f>IF(E19&gt;0,E19/O21,"")</f>
        <v>1.0178527029639335</v>
      </c>
      <c r="R22" s="88">
        <f>IF(S22&lt;&gt;0,"aprox.:","")</f>
      </c>
      <c r="S22" s="67"/>
      <c r="T22" s="50"/>
      <c r="V22" s="88">
        <f>IF(W22&lt;&gt;0,"aprox.:","")</f>
      </c>
      <c r="W22" s="67"/>
      <c r="X22" s="50"/>
      <c r="Z22" s="88">
        <f>IF(AA22&lt;&gt;0,"aprox.:","")</f>
      </c>
      <c r="AA22" s="67"/>
      <c r="AB22" s="50"/>
      <c r="AD22" s="88">
        <f>IF(AE22&lt;&gt;0,"aprox.:","")</f>
      </c>
      <c r="AE22" s="67"/>
      <c r="AF22" s="50"/>
      <c r="AH22" s="88">
        <f>IF(AI22&lt;&gt;0,"aprox.:","")</f>
      </c>
      <c r="AI22" s="67"/>
      <c r="AJ22" s="50"/>
      <c r="AL22" s="88"/>
      <c r="AM22" s="67"/>
      <c r="AN22" s="50"/>
      <c r="AP22" s="88">
        <f>IF(AQ22&lt;&gt;0,"aprox.:","")</f>
      </c>
      <c r="AQ22" s="67"/>
      <c r="AR22" s="50"/>
    </row>
    <row r="23" spans="2:13" ht="12.75" customHeight="1">
      <c r="B23" s="38" t="str">
        <f>IF(O21&lt;&gt;0,N5,"")</f>
        <v>VELASCO</v>
      </c>
      <c r="C23" s="68">
        <f>IF(O21&lt;&gt;0,O21,"")</f>
        <v>4977140.646429572</v>
      </c>
      <c r="D23" s="39"/>
      <c r="E23" s="68"/>
      <c r="F23" s="68"/>
      <c r="G23" s="68"/>
      <c r="H23" s="70"/>
      <c r="I23" s="69"/>
      <c r="J23" s="35" t="str">
        <f>IF(AQ21&lt;&gt;0,AP5,"")</f>
        <v>COARSA</v>
      </c>
      <c r="K23" s="36">
        <f>IF(AQ21&lt;&gt;0,AQ21,"")</f>
        <v>5641853.880101</v>
      </c>
      <c r="L23" s="37">
        <f>IF(I19&lt;&gt;0,(IF(AQ21&lt;&gt;0,M23/$I$19,"")),"")</f>
        <v>3.7479817841603644</v>
      </c>
      <c r="M23" s="36">
        <f>IF(I19&lt;&gt;0,(IF(AQ21&lt;&gt;0,AQ21-$I$19,"")),"")</f>
        <v>4453590.290101</v>
      </c>
    </row>
    <row r="24" spans="2:13" ht="12.75" customHeight="1">
      <c r="B24" s="16" t="str">
        <f>IF(S21&lt;&gt;0,R5,"")</f>
        <v>ANZA</v>
      </c>
      <c r="C24" s="68">
        <f>IF(S21&lt;&gt;0,S21,"")</f>
        <v>4998395.280001</v>
      </c>
      <c r="D24" s="39"/>
      <c r="E24" s="68"/>
      <c r="F24" s="68"/>
      <c r="G24" s="68"/>
      <c r="J24" s="35" t="e">
        <f>IF(#REF!&lt;&gt;0,#REF!,"")</f>
        <v>#REF!</v>
      </c>
      <c r="K24" s="36" t="e">
        <f>IF(#REF!&lt;&gt;0,#REF!,"")</f>
        <v>#REF!</v>
      </c>
      <c r="L24" s="37" t="e">
        <f>IF(I19&lt;&gt;0,(IF(#REF!&lt;&gt;0,M24/$I$19,"")),"")</f>
        <v>#REF!</v>
      </c>
      <c r="M24" s="36" t="e">
        <f>IF(I19&lt;&gt;0,(IF(#REF!&lt;&gt;0,#REF!-$I$19,"")),"")</f>
        <v>#REF!</v>
      </c>
    </row>
    <row r="25" spans="2:13" ht="12.75" customHeight="1">
      <c r="B25" s="16" t="str">
        <f>IF(W21&lt;&gt;0,V5,"")</f>
        <v>DRAGADOS</v>
      </c>
      <c r="C25" s="68">
        <f>IF(W21&lt;&gt;0,W21,"")</f>
        <v>5001008.920001</v>
      </c>
      <c r="D25" s="39"/>
      <c r="E25" s="68"/>
      <c r="F25" s="68"/>
      <c r="G25" s="68"/>
      <c r="J25" s="35" t="e">
        <f>IF(#REF!&lt;&gt;0,#REF!,"")</f>
        <v>#REF!</v>
      </c>
      <c r="K25" s="36" t="e">
        <f>IF(#REF!&lt;&gt;0,#REF!,"")</f>
        <v>#REF!</v>
      </c>
      <c r="L25" s="37" t="e">
        <f>IF(I19&lt;&gt;0,(IF(#REF!&lt;&gt;0,M25/$I$19,"")),"")</f>
        <v>#REF!</v>
      </c>
      <c r="M25" s="36" t="e">
        <f>IF(I19&lt;&gt;0,(IF(#REF!&lt;&gt;0,#REF!-$I$19,"")),"")</f>
        <v>#REF!</v>
      </c>
    </row>
    <row r="26" spans="2:13" ht="12.75" customHeight="1">
      <c r="B26" s="16" t="str">
        <f>IF(AA21&lt;&gt;0,Z5,"")</f>
        <v>FCC</v>
      </c>
      <c r="C26" s="68">
        <f>IF(AA21&lt;&gt;0,AA21,"")</f>
        <v>5267041.090001</v>
      </c>
      <c r="D26" s="39"/>
      <c r="E26" s="68"/>
      <c r="F26" s="68"/>
      <c r="G26" s="68"/>
      <c r="J26" s="35" t="e">
        <f>IF(#REF!&lt;&gt;0,#REF!,"")</f>
        <v>#REF!</v>
      </c>
      <c r="K26" s="36" t="e">
        <f>IF(#REF!&lt;&gt;0,#REF!,"")</f>
        <v>#REF!</v>
      </c>
      <c r="L26" s="37" t="e">
        <f>IF(I19&lt;&gt;0,(IF(#REF!&lt;&gt;0,M26/$I$19,"")),"")</f>
        <v>#REF!</v>
      </c>
      <c r="M26" s="36" t="e">
        <f>IF(I19&lt;&gt;0,(IF(#REF!&lt;&gt;0,#REF!-$I$19,"")),"")</f>
        <v>#REF!</v>
      </c>
    </row>
    <row r="27" spans="2:13" ht="12.75" customHeight="1">
      <c r="B27" s="16" t="str">
        <f>IF(AE21&lt;&gt;0,AD5,"")</f>
        <v>ACCIONA</v>
      </c>
      <c r="C27" s="68">
        <f>IF(AE21&lt;&gt;0,AE21,"")</f>
        <v>5106602.240001</v>
      </c>
      <c r="D27" s="39"/>
      <c r="E27" s="68"/>
      <c r="F27" s="68"/>
      <c r="G27" s="68"/>
      <c r="J27" s="35" t="e">
        <f>IF(#REF!&lt;&gt;0,#REF!,"")</f>
        <v>#REF!</v>
      </c>
      <c r="K27" s="36" t="e">
        <f>IF(#REF!&lt;&gt;0,#REF!,"")</f>
        <v>#REF!</v>
      </c>
      <c r="L27" s="37" t="e">
        <f>IF(I19&lt;&gt;0,(IF(#REF!&lt;&gt;0,M27/$I$19,"")),"")</f>
        <v>#REF!</v>
      </c>
      <c r="M27" s="36" t="e">
        <f>IF(I19&lt;&gt;0,(IF(#REF!&lt;&gt;0,#REF!-$I$19,"")),"")</f>
        <v>#REF!</v>
      </c>
    </row>
    <row r="28" spans="2:13" ht="12.75" customHeight="1" thickBot="1">
      <c r="B28" s="16" t="str">
        <f>IF(AI21&lt;&gt;0,AH5,"")</f>
        <v>GOMENDIO CONSTRUCCIONES</v>
      </c>
      <c r="C28" s="68">
        <f>IF(AI21&lt;&gt;0,AI21,"")</f>
        <v>5028200.380001</v>
      </c>
      <c r="D28" s="39"/>
      <c r="E28" s="68"/>
      <c r="F28" s="68"/>
      <c r="G28" s="68"/>
      <c r="J28" s="35" t="e">
        <f>IF(#REF!&lt;&gt;0,#REF!,"")</f>
        <v>#REF!</v>
      </c>
      <c r="K28" s="36" t="e">
        <f>IF(#REF!&lt;&gt;0,#REF!,"")</f>
        <v>#REF!</v>
      </c>
      <c r="L28" s="37" t="e">
        <f>IF(I19&lt;&gt;0,(IF(#REF!&lt;&gt;0,M28/$I$19,"")),"")</f>
        <v>#REF!</v>
      </c>
      <c r="M28" s="36" t="e">
        <f>IF(I19&lt;&gt;0,(IF(#REF!&lt;&gt;0,#REF!-$I$19,"")),"")</f>
        <v>#REF!</v>
      </c>
    </row>
    <row r="29" spans="2:45" ht="16.5" customHeight="1" thickBot="1" thickTop="1">
      <c r="B29" s="16" t="str">
        <f>IF(AQ21&lt;&gt;0,AP5,"")</f>
        <v>COARSA</v>
      </c>
      <c r="C29" s="68">
        <f>IF(AQ21&lt;&gt;0,AQ21,"")</f>
        <v>5641853.880101</v>
      </c>
      <c r="D29" s="39"/>
      <c r="E29" s="68"/>
      <c r="F29" s="68"/>
      <c r="G29" s="68"/>
      <c r="H29" s="89" t="s">
        <v>18</v>
      </c>
      <c r="I29" s="90"/>
      <c r="J29" s="91"/>
      <c r="K29" s="92"/>
      <c r="L29" s="30"/>
      <c r="M29" s="80" t="s">
        <v>19</v>
      </c>
      <c r="N29" s="93" t="s">
        <v>36</v>
      </c>
      <c r="O29" s="94"/>
      <c r="P29" s="2"/>
      <c r="Q29" s="2"/>
      <c r="R29" s="93" t="s">
        <v>36</v>
      </c>
      <c r="S29" s="94"/>
      <c r="T29" s="2"/>
      <c r="U29" s="2"/>
      <c r="V29" s="93" t="s">
        <v>37</v>
      </c>
      <c r="W29" s="94"/>
      <c r="X29" s="2"/>
      <c r="Y29" s="2"/>
      <c r="Z29" s="93" t="s">
        <v>38</v>
      </c>
      <c r="AA29" s="94"/>
      <c r="AB29" s="2"/>
      <c r="AC29" s="2"/>
      <c r="AD29" s="93" t="s">
        <v>39</v>
      </c>
      <c r="AE29" s="94"/>
      <c r="AF29" s="2"/>
      <c r="AG29" s="2"/>
      <c r="AH29" s="93" t="s">
        <v>38</v>
      </c>
      <c r="AI29" s="94"/>
      <c r="AJ29" s="2"/>
      <c r="AK29" s="2"/>
      <c r="AL29" s="93" t="s">
        <v>40</v>
      </c>
      <c r="AM29" s="94"/>
      <c r="AN29" s="2"/>
      <c r="AO29" s="2"/>
      <c r="AP29" s="93" t="s">
        <v>38</v>
      </c>
      <c r="AQ29" s="94"/>
      <c r="AR29" s="2"/>
      <c r="AS29" s="2"/>
    </row>
    <row r="30" spans="2:7" ht="12.75" customHeight="1" thickTop="1">
      <c r="B30" s="16"/>
      <c r="C30" s="17"/>
      <c r="D30" s="18"/>
      <c r="E30" s="19"/>
      <c r="F30" s="19"/>
      <c r="G30" s="19"/>
    </row>
    <row r="31" spans="2:7" ht="12.75" customHeight="1">
      <c r="B31" s="16"/>
      <c r="C31" s="17"/>
      <c r="D31" s="18"/>
      <c r="E31" s="19"/>
      <c r="F31" s="19"/>
      <c r="G31" s="19"/>
    </row>
    <row r="32" spans="2:7" ht="12.75" customHeight="1">
      <c r="B32" s="16"/>
      <c r="C32" s="17"/>
      <c r="D32" s="18"/>
      <c r="E32" s="19"/>
      <c r="F32" s="19"/>
      <c r="G32" s="19"/>
    </row>
    <row r="33" spans="2:7" ht="12.75" customHeight="1">
      <c r="B33" s="16"/>
      <c r="C33" s="17"/>
      <c r="D33" s="18"/>
      <c r="E33" s="19"/>
      <c r="F33" s="19"/>
      <c r="G33" s="19"/>
    </row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spans="10:11" ht="12.75" customHeight="1">
      <c r="J78" s="20"/>
      <c r="K78" s="20"/>
    </row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spans="2:7" ht="12.75" customHeight="1">
      <c r="B104" s="16">
        <f>IF(AI95&lt;&gt;0,AH87,"")</f>
      </c>
      <c r="C104" s="17">
        <f>IF(AI95&lt;&gt;0,AI95,"")</f>
      </c>
      <c r="D104" s="18">
        <f>IF(I93&lt;&gt;0,(IF(AI95&lt;&gt;0,E104/$I$19,"")),"")</f>
      </c>
      <c r="E104" s="19">
        <f>IF(I93&lt;&gt;0,(IF(AI95&lt;&gt;0,AI95-$I$19,"")),"")</f>
      </c>
      <c r="F104" s="19"/>
      <c r="G104" s="19"/>
    </row>
  </sheetData>
  <mergeCells count="67">
    <mergeCell ref="AL4:AO4"/>
    <mergeCell ref="AM6:AO6"/>
    <mergeCell ref="AM8:AO8"/>
    <mergeCell ref="AM9:AO9"/>
    <mergeCell ref="AM10:AO10"/>
    <mergeCell ref="AM11:AO11"/>
    <mergeCell ref="AL29:AM29"/>
    <mergeCell ref="F5:G5"/>
    <mergeCell ref="V29:W29"/>
    <mergeCell ref="Z29:AA29"/>
    <mergeCell ref="AD29:AE29"/>
    <mergeCell ref="AH29:AI29"/>
    <mergeCell ref="AP29:AQ29"/>
    <mergeCell ref="R29:S29"/>
    <mergeCell ref="W11:Y11"/>
    <mergeCell ref="W6:Y6"/>
    <mergeCell ref="W8:Y8"/>
    <mergeCell ref="W9:Y9"/>
    <mergeCell ref="W10:Y10"/>
    <mergeCell ref="O6:Q6"/>
    <mergeCell ref="O8:Q8"/>
    <mergeCell ref="O9:Q9"/>
    <mergeCell ref="O10:Q10"/>
    <mergeCell ref="S6:U6"/>
    <mergeCell ref="S8:U8"/>
    <mergeCell ref="S9:U9"/>
    <mergeCell ref="S10:U10"/>
    <mergeCell ref="R4:U4"/>
    <mergeCell ref="V4:Y4"/>
    <mergeCell ref="Z4:AC4"/>
    <mergeCell ref="D4:E4"/>
    <mergeCell ref="H4:I4"/>
    <mergeCell ref="J4:K4"/>
    <mergeCell ref="L4:M4"/>
    <mergeCell ref="N4:Q4"/>
    <mergeCell ref="AD4:AG4"/>
    <mergeCell ref="AH4:AK4"/>
    <mergeCell ref="AP4:AS4"/>
    <mergeCell ref="D5:E5"/>
    <mergeCell ref="H5:I5"/>
    <mergeCell ref="J5:K5"/>
    <mergeCell ref="L5:M5"/>
    <mergeCell ref="AA6:AC6"/>
    <mergeCell ref="AA8:AC8"/>
    <mergeCell ref="AA9:AC9"/>
    <mergeCell ref="AA10:AC10"/>
    <mergeCell ref="AE6:AG6"/>
    <mergeCell ref="AE8:AG8"/>
    <mergeCell ref="AE9:AG9"/>
    <mergeCell ref="AE10:AG10"/>
    <mergeCell ref="AI6:AK6"/>
    <mergeCell ref="AI8:AK8"/>
    <mergeCell ref="AI9:AK9"/>
    <mergeCell ref="AI10:AK10"/>
    <mergeCell ref="AQ6:AS6"/>
    <mergeCell ref="AQ8:AS8"/>
    <mergeCell ref="AQ9:AS9"/>
    <mergeCell ref="AQ10:AS10"/>
    <mergeCell ref="O11:Q11"/>
    <mergeCell ref="S11:U11"/>
    <mergeCell ref="AI11:AK11"/>
    <mergeCell ref="AQ11:AS11"/>
    <mergeCell ref="AA11:AC11"/>
    <mergeCell ref="AE11:AG11"/>
    <mergeCell ref="H29:I29"/>
    <mergeCell ref="J29:K29"/>
    <mergeCell ref="N29:O29"/>
  </mergeCells>
  <conditionalFormatting sqref="P13 T13 X13 AB13 AF13 AR13 AJ13 AN13">
    <cfRule type="cellIs" priority="1" dxfId="0" operator="greaterThanOrEqual" stopIfTrue="1">
      <formula>$P$1</formula>
    </cfRule>
    <cfRule type="cellIs" priority="2" dxfId="1" operator="lessThanOrEqual" stopIfTrue="1">
      <formula>$O$1</formula>
    </cfRule>
  </conditionalFormatting>
  <conditionalFormatting sqref="Q13 U13 Y13 AC13 AG13 AS13 AK13 AO13">
    <cfRule type="cellIs" priority="3" dxfId="0" operator="greaterThanOrEqual" stopIfTrue="1">
      <formula>$Q$1</formula>
    </cfRule>
  </conditionalFormatting>
  <conditionalFormatting sqref="X14:X18 T14:T18 AB14:AB18 AF14:AF18 AJ14:AJ18 AR14:AR18 AN14:AN18 P14:P18">
    <cfRule type="cellIs" priority="4" dxfId="0" operator="greaterThan" stopIfTrue="1">
      <formula>$P$1</formula>
    </cfRule>
    <cfRule type="cellIs" priority="5" dxfId="1" operator="lessThan" stopIfTrue="1">
      <formula>$O$1</formula>
    </cfRule>
  </conditionalFormatting>
  <conditionalFormatting sqref="Y14:Y18 U14:U18 AC14:AC18 AG14:AG18 AK14:AK18 AS14:AS18 AO14:AO18 Q14:Q18">
    <cfRule type="cellIs" priority="6" dxfId="0" operator="greaterThan" stopIfTrue="1">
      <formula>$Q$1</formula>
    </cfRule>
  </conditionalFormatting>
  <conditionalFormatting sqref="V14:V18 N15:N18 AL14:AL18 R15:R18 Z15:Z18 AP14:AP18 AH14:AH18 AD15:AD18">
    <cfRule type="expression" priority="7" dxfId="2" stopIfTrue="1">
      <formula>RIGHT(N14*100,1)="9"</formula>
    </cfRule>
    <cfRule type="cellIs" priority="8" dxfId="0" operator="equal" stopIfTrue="1">
      <formula>0</formula>
    </cfRule>
    <cfRule type="expression" priority="9" dxfId="3" stopIfTrue="1">
      <formula>N(N14)=0</formula>
    </cfRule>
  </conditionalFormatting>
  <conditionalFormatting sqref="D13 D18 H13:H18 F13 F18">
    <cfRule type="expression" priority="10" dxfId="2" stopIfTrue="1">
      <formula>MOD(D13,10)=9</formula>
    </cfRule>
    <cfRule type="cellIs" priority="11" dxfId="0" operator="equal" stopIfTrue="1">
      <formula>0</formula>
    </cfRule>
    <cfRule type="expression" priority="12" dxfId="3" stopIfTrue="1">
      <formula>N(D13)=0</formula>
    </cfRule>
  </conditionalFormatting>
  <conditionalFormatting sqref="W14 AI14 AM14 AQ14 N14:O14 R14:S14 Z14:AA14 AD14:AE14">
    <cfRule type="expression" priority="13" dxfId="4" stopIfTrue="1">
      <formula>IF(N14&gt;$E$14,1,0)</formula>
    </cfRule>
  </conditionalFormatting>
  <dataValidations count="30">
    <dataValidation allowBlank="1" showInputMessage="1" showErrorMessage="1" promptTitle="OFERTA 1" prompt="Muestra nombre ofertante 1&#10;" sqref="B23"/>
    <dataValidation allowBlank="1" showInputMessage="1" showErrorMessage="1" promptTitle="OFERTA 2" prompt="Muestra nombre ofertante 2" sqref="B24"/>
    <dataValidation allowBlank="1" showInputMessage="1" showErrorMessage="1" promptTitle="OFERTA 3" prompt="Muestra nombre ofertante 3" sqref="B25"/>
    <dataValidation allowBlank="1" showInputMessage="1" showErrorMessage="1" promptTitle="OFERTA 4" prompt="Muestra nombre ofertante 4" sqref="B26"/>
    <dataValidation allowBlank="1" showInputMessage="1" showErrorMessage="1" promptTitle="OFERTA 5" prompt="Muestra nombre ofertante 5" sqref="B27"/>
    <dataValidation allowBlank="1" showInputMessage="1" showErrorMessage="1" promptTitle="OFERTA 6" prompt="Muestra nombre ofertante 6" sqref="B28"/>
    <dataValidation allowBlank="1" showInputMessage="1" showErrorMessage="1" promptTitle="OFERTA 7" prompt="Muestra nombre ofertante 7" sqref="B29"/>
    <dataValidation allowBlank="1" showInputMessage="1" showErrorMessage="1" promptTitle="OFERTA 1" prompt="Total oferta 1" sqref="C23"/>
    <dataValidation allowBlank="1" showInputMessage="1" showErrorMessage="1" promptTitle="OFERTA 2" prompt="Total oferta 2" sqref="C24"/>
    <dataValidation allowBlank="1" showInputMessage="1" showErrorMessage="1" promptTitle="OFERTA 3" prompt="Total oferta 3" sqref="C25"/>
    <dataValidation allowBlank="1" showInputMessage="1" showErrorMessage="1" promptTitle="OFERTA 4" prompt="Total oferta 4" sqref="C26"/>
    <dataValidation allowBlank="1" showInputMessage="1" showErrorMessage="1" promptTitle="OFERTA 5" prompt="Total oferta 5" sqref="C27"/>
    <dataValidation allowBlank="1" showInputMessage="1" showErrorMessage="1" promptTitle="OFERTA 6" prompt="Total oferta 6" sqref="C28"/>
    <dataValidation allowBlank="1" showInputMessage="1" showErrorMessage="1" promptTitle="OFERTA 7" prompt="Total oferta 7" sqref="C29"/>
    <dataValidation allowBlank="1" showInputMessage="1" showErrorMessage="1" promptTitle="OFERTA 1" prompt="Porcentaje desviación oferta 1" sqref="D23"/>
    <dataValidation allowBlank="1" showInputMessage="1" showErrorMessage="1" promptTitle="OFERTA 2" prompt="Porcentaje desviación oferta 2" sqref="D24"/>
    <dataValidation allowBlank="1" showInputMessage="1" showErrorMessage="1" promptTitle="OFERTA 3" prompt="Porcentaje desviación oferta 3" sqref="D25"/>
    <dataValidation allowBlank="1" showInputMessage="1" showErrorMessage="1" promptTitle="OFERTA 4" prompt="Porcentaje desviación oferta 4" sqref="D26"/>
    <dataValidation allowBlank="1" showInputMessage="1" showErrorMessage="1" promptTitle="OFERTA 5" prompt="Porcentaje desviación oferta 5" sqref="D27"/>
    <dataValidation allowBlank="1" showInputMessage="1" showErrorMessage="1" promptTitle="OFERTA 6" prompt="Porcentaje desviación oferta 6" sqref="D28"/>
    <dataValidation allowBlank="1" showInputMessage="1" showErrorMessage="1" promptTitle="OFERTA 7" prompt="Porcentaje desviación oferta 7" sqref="D29"/>
    <dataValidation allowBlank="1" showInputMessage="1" showErrorMessage="1" promptTitle="OFERTA 1" prompt="Desviación oferta 1" sqref="E23:G23"/>
    <dataValidation allowBlank="1" showInputMessage="1" showErrorMessage="1" promptTitle="OFERTA 2" prompt="Desviación oferta 2" sqref="E24:G24"/>
    <dataValidation allowBlank="1" showInputMessage="1" showErrorMessage="1" promptTitle="OFERTA 3" prompt="Desviación oferta 3" sqref="E25:G25"/>
    <dataValidation allowBlank="1" showInputMessage="1" showErrorMessage="1" promptTitle="OFERTA 4" prompt="Desviación oferta 4" sqref="E26:G26"/>
    <dataValidation allowBlank="1" showInputMessage="1" showErrorMessage="1" promptTitle="OFERTA 5" prompt="Desviación oferta 5" sqref="E27:G27"/>
    <dataValidation allowBlank="1" showInputMessage="1" showErrorMessage="1" promptTitle="OFERTA 6" prompt="Desviación oferta 6" sqref="E28:G28"/>
    <dataValidation allowBlank="1" showInputMessage="1" showErrorMessage="1" promptTitle="OFERTA 7" prompt="Desviación oferta 7" sqref="E29:G29"/>
    <dataValidation allowBlank="1" showInputMessage="1" showErrorMessage="1" promptTitle="Celda que puede mostrar datos" prompt="Si hay precios aproximados en alguna&#10;oferta se visualizará una nota en esta&#10;celda y en la de abajo.&#10;" sqref="B21"/>
    <dataValidation allowBlank="1" showInputMessage="1" showErrorMessage="1" promptTitle="Celda que puede mostrar datos" prompt="Si hay precios aproximados en alguna&#10;oferta se visualizará una nota en esta&#10;celda y en la de arriba." sqref="B22"/>
  </dataValidations>
  <printOptions/>
  <pageMargins left="0.2755905511811024" right="0.2362204724409449" top="0.7086614173228347" bottom="0.3937007874015748" header="0.2362204724409449" footer="0.3937007874015748"/>
  <pageSetup horizontalDpi="600" verticalDpi="600" orientation="landscape" paperSize="9" scale="80" r:id="rId4"/>
  <headerFooter alignWithMargins="0">
    <oddHeader xml:space="preserve">&amp;L&amp;G&amp;RPágina: &amp;P/&amp;N       </oddHeader>
    <oddFooter>&amp;L&amp;F&amp;C&amp;D  -  &amp;T&amp;RMS</oddFooter>
  </headerFooter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CARLOS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 RELAÑO GARCIA</dc:creator>
  <cp:keywords/>
  <dc:description/>
  <cp:lastModifiedBy>ALEJANDRO</cp:lastModifiedBy>
  <cp:lastPrinted>2010-07-12T15:47:23Z</cp:lastPrinted>
  <dcterms:created xsi:type="dcterms:W3CDTF">1999-04-01T16:39:23Z</dcterms:created>
  <dcterms:modified xsi:type="dcterms:W3CDTF">2010-07-12T15:49:16Z</dcterms:modified>
  <cp:category/>
  <cp:version/>
  <cp:contentType/>
  <cp:contentStatus/>
</cp:coreProperties>
</file>