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Simulador" sheetId="1" r:id="rId1"/>
    <sheet name="ATPMS B, ATPMS C y AG1" sheetId="2" r:id="rId2"/>
    <sheet name="AG2" sheetId="3" r:id="rId3"/>
  </sheets>
  <definedNames/>
  <calcPr fullCalcOnLoad="1"/>
</workbook>
</file>

<file path=xl/sharedStrings.xml><?xml version="1.0" encoding="utf-8"?>
<sst xmlns="http://schemas.openxmlformats.org/spreadsheetml/2006/main" count="1193" uniqueCount="1079">
  <si>
    <t>SI</t>
  </si>
  <si>
    <t>NO</t>
  </si>
  <si>
    <t>AG 1</t>
  </si>
  <si>
    <t>ATPMS B</t>
  </si>
  <si>
    <t>AG 2</t>
  </si>
  <si>
    <t>ATPMS C</t>
  </si>
  <si>
    <t>ÁREAS GEOGRÁFICAS Y ÁMBITOS TERRITORIALES DE PRECIO MÁXIMO SUPERIOR EN CASTILLA-LA MANCHA</t>
  </si>
  <si>
    <t>ALBACETE</t>
  </si>
  <si>
    <t>CIUDAD REAL</t>
  </si>
  <si>
    <t>CUENCA</t>
  </si>
  <si>
    <t>GUADALAJARA</t>
  </si>
  <si>
    <t>TOLEDO</t>
  </si>
  <si>
    <t>Guadalajara</t>
  </si>
  <si>
    <t>Albacete</t>
  </si>
  <si>
    <t>Ciudad Real</t>
  </si>
  <si>
    <t>Cuenca</t>
  </si>
  <si>
    <t>Azuqueca de Henares</t>
  </si>
  <si>
    <t>Toledo</t>
  </si>
  <si>
    <t>Illescas</t>
  </si>
  <si>
    <t>Talavera de la Reina</t>
  </si>
  <si>
    <t>Almansa</t>
  </si>
  <si>
    <t>Alcázar de San Juan</t>
  </si>
  <si>
    <t>Mota del Cuervo</t>
  </si>
  <si>
    <t>Alovera</t>
  </si>
  <si>
    <t>Alameda de la Sagra</t>
  </si>
  <si>
    <t>Noblejas</t>
  </si>
  <si>
    <t>Balazote</t>
  </si>
  <si>
    <t>Almagro</t>
  </si>
  <si>
    <t>Motilla del Palancar</t>
  </si>
  <si>
    <t>Cabanillas del Campo</t>
  </si>
  <si>
    <t>Añover de Tajo</t>
  </si>
  <si>
    <t>Numancia de la Sagra</t>
  </si>
  <si>
    <t>Caudete</t>
  </si>
  <si>
    <t>Almodóvar del Campo</t>
  </si>
  <si>
    <t>Pedroñeras (Las)</t>
  </si>
  <si>
    <t>Casar (El)</t>
  </si>
  <si>
    <t>Argés</t>
  </si>
  <si>
    <t>Ocaña</t>
  </si>
  <si>
    <t>Chinchilla de Monte-Aragón</t>
  </si>
  <si>
    <t>Argamasilla de Calatrava</t>
  </si>
  <si>
    <t>Quintanar del Rey</t>
  </si>
  <si>
    <t>Chiloeches</t>
  </si>
  <si>
    <t>Bargas</t>
  </si>
  <si>
    <t>Olías del Rey</t>
  </si>
  <si>
    <t>Gineta (La)</t>
  </si>
  <si>
    <t>Bolaños de Calatrava</t>
  </si>
  <si>
    <t>San Clemente</t>
  </si>
  <si>
    <t>Cogolludo</t>
  </si>
  <si>
    <t>Borox</t>
  </si>
  <si>
    <t>Ontígola</t>
  </si>
  <si>
    <t>Hellín</t>
  </si>
  <si>
    <t>Campo de Criptana</t>
  </si>
  <si>
    <t>Tarancón</t>
  </si>
  <si>
    <t>Fontanar</t>
  </si>
  <si>
    <t>Burguillos de Toledo</t>
  </si>
  <si>
    <t>Pantoja</t>
  </si>
  <si>
    <t>Roda (La)</t>
  </si>
  <si>
    <t>Daimiel</t>
  </si>
  <si>
    <t>Humanes</t>
  </si>
  <si>
    <t>Cabañas de la Sagra</t>
  </si>
  <si>
    <t>Pepino</t>
  </si>
  <si>
    <t>Tarazona de la Mancha</t>
  </si>
  <si>
    <t>Herencia</t>
  </si>
  <si>
    <t>Marchamalo</t>
  </si>
  <si>
    <t>Camarena</t>
  </si>
  <si>
    <t>Villarrobledo</t>
  </si>
  <si>
    <t>Manzanares</t>
  </si>
  <si>
    <t>Quer</t>
  </si>
  <si>
    <t>Carranque</t>
  </si>
  <si>
    <t>Quintanar de la Orden</t>
  </si>
  <si>
    <t>Miguelturra</t>
  </si>
  <si>
    <t>Sigüenza</t>
  </si>
  <si>
    <t>Casarrubios del Monte</t>
  </si>
  <si>
    <t>Recas</t>
  </si>
  <si>
    <t>Poblete</t>
  </si>
  <si>
    <t>Tórtola de Henares</t>
  </si>
  <si>
    <t>Cedillo del Condado</t>
  </si>
  <si>
    <t>Santa Cruz del Retamar</t>
  </si>
  <si>
    <t>Puertollano</t>
  </si>
  <si>
    <t>Villanueva de la Torre</t>
  </si>
  <si>
    <t>Chozas de Canales</t>
  </si>
  <si>
    <t>Seseña</t>
  </si>
  <si>
    <t>Socuéllamos</t>
  </si>
  <si>
    <t>Yebes</t>
  </si>
  <si>
    <t>Cobisa</t>
  </si>
  <si>
    <t>Sonseca</t>
  </si>
  <si>
    <t>Solana (La)</t>
  </si>
  <si>
    <t>Yunquera de Henares</t>
  </si>
  <si>
    <t>Consuegra</t>
  </si>
  <si>
    <t>Torrijos</t>
  </si>
  <si>
    <t>Tomelloso</t>
  </si>
  <si>
    <t>Escalona</t>
  </si>
  <si>
    <t>Ugena</t>
  </si>
  <si>
    <t>Valdepeñas</t>
  </si>
  <si>
    <t>Esquivias</t>
  </si>
  <si>
    <t>Valmojado</t>
  </si>
  <si>
    <t>Villanueva de los Infantes</t>
  </si>
  <si>
    <t>Fuensalida</t>
  </si>
  <si>
    <t>Villarrubia de los Ojos</t>
  </si>
  <si>
    <t>Lominchar</t>
  </si>
  <si>
    <t>Villacañas</t>
  </si>
  <si>
    <t>Madridejos</t>
  </si>
  <si>
    <t>Villaluenga de la Sagra</t>
  </si>
  <si>
    <t>Magán</t>
  </si>
  <si>
    <t>Méntrida</t>
  </si>
  <si>
    <t>Yeles</t>
  </si>
  <si>
    <t>Mocejón</t>
  </si>
  <si>
    <t>Yuncler</t>
  </si>
  <si>
    <t>Mora</t>
  </si>
  <si>
    <t>Yuncos</t>
  </si>
  <si>
    <t>Nambroca</t>
  </si>
  <si>
    <t>Abengibre</t>
  </si>
  <si>
    <t>Alatoz</t>
  </si>
  <si>
    <t>Albatana</t>
  </si>
  <si>
    <t>Alborea</t>
  </si>
  <si>
    <t>Alcadozo</t>
  </si>
  <si>
    <t>Alcalá del Júcar</t>
  </si>
  <si>
    <t>Alcaraz</t>
  </si>
  <si>
    <t>Alpera</t>
  </si>
  <si>
    <t>Ayna</t>
  </si>
  <si>
    <t>Ballestero (El)</t>
  </si>
  <si>
    <t>Balsa de Ves</t>
  </si>
  <si>
    <t>Barrax</t>
  </si>
  <si>
    <t>Bienservida</t>
  </si>
  <si>
    <t>Bogarra</t>
  </si>
  <si>
    <t>Bonete</t>
  </si>
  <si>
    <t>Bonillo (El)</t>
  </si>
  <si>
    <t>Carcelén</t>
  </si>
  <si>
    <t>Casas de Juan Núñez</t>
  </si>
  <si>
    <t>Casas de Lázaro</t>
  </si>
  <si>
    <t>Casas de Ves</t>
  </si>
  <si>
    <t>Casas-Ibáñez</t>
  </si>
  <si>
    <t>Cenizate</t>
  </si>
  <si>
    <t>Corral-Rubio</t>
  </si>
  <si>
    <t>Cotillas</t>
  </si>
  <si>
    <t>Elche de la Sierra</t>
  </si>
  <si>
    <t>Férez</t>
  </si>
  <si>
    <t>Fuensanta</t>
  </si>
  <si>
    <t>Fuente-Álamo</t>
  </si>
  <si>
    <t>Fuentealbilla</t>
  </si>
  <si>
    <t>Golosalvo</t>
  </si>
  <si>
    <t>Herrera (La)</t>
  </si>
  <si>
    <t>Higueruela</t>
  </si>
  <si>
    <t>Hoya-Gonzalo</t>
  </si>
  <si>
    <t>Jorquera</t>
  </si>
  <si>
    <t>Letur</t>
  </si>
  <si>
    <t>Lezuza</t>
  </si>
  <si>
    <t>Liétor</t>
  </si>
  <si>
    <t>Madrigueras</t>
  </si>
  <si>
    <t>Mahora</t>
  </si>
  <si>
    <t>Masegoso</t>
  </si>
  <si>
    <t>Minaya</t>
  </si>
  <si>
    <t>Molinicos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</si>
  <si>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</si>
  <si>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</si>
  <si>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</si>
  <si>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</si>
  <si>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</si>
  <si>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</si>
  <si>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</si>
  <si>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Ossa de Montiel</t>
  </si>
  <si>
    <t>Paterna del Madera</t>
  </si>
  <si>
    <t>Peñas de San Pedro</t>
  </si>
  <si>
    <t>Peñascosa</t>
  </si>
  <si>
    <t>Pétrola</t>
  </si>
  <si>
    <t>Povedilla</t>
  </si>
  <si>
    <t>Pozo Cañada</t>
  </si>
  <si>
    <t>Pozohondo</t>
  </si>
  <si>
    <t>Pozo-Lorente</t>
  </si>
  <si>
    <t>Pozuelo</t>
  </si>
  <si>
    <t>Recueja (La)</t>
  </si>
  <si>
    <t>Riópar</t>
  </si>
  <si>
    <t>Robledo</t>
  </si>
  <si>
    <t>Salobre</t>
  </si>
  <si>
    <t>San Pedro</t>
  </si>
  <si>
    <t>Socovos</t>
  </si>
  <si>
    <t>Tobarra</t>
  </si>
  <si>
    <t>Valdeganga</t>
  </si>
  <si>
    <t>Vianos</t>
  </si>
  <si>
    <t>Villa de Ves</t>
  </si>
  <si>
    <t>Villalgordo del Júcar</t>
  </si>
  <si>
    <t>Villamalea</t>
  </si>
  <si>
    <t>Villapalacios</t>
  </si>
  <si>
    <t>Villatoya</t>
  </si>
  <si>
    <t>Villavaliente</t>
  </si>
  <si>
    <t>Viveros</t>
  </si>
  <si>
    <t>Yeste</t>
  </si>
  <si>
    <t>Abenójar</t>
  </si>
  <si>
    <t>Agudo</t>
  </si>
  <si>
    <t>Alamillo</t>
  </si>
  <si>
    <t>Albaladejo</t>
  </si>
  <si>
    <t>Alcoba</t>
  </si>
  <si>
    <t>Alcolea de Calatrava</t>
  </si>
  <si>
    <t>Alcubillas</t>
  </si>
  <si>
    <t>Aldea del Rey</t>
  </si>
  <si>
    <t>Alhambra</t>
  </si>
  <si>
    <t>Almadén</t>
  </si>
  <si>
    <t>Almadenejos</t>
  </si>
  <si>
    <t>Almedina</t>
  </si>
  <si>
    <t>Almuradiel</t>
  </si>
  <si>
    <t>Anchuras</t>
  </si>
  <si>
    <t>Arenales de S. Gregorio</t>
  </si>
  <si>
    <t>Arenas de San Juan</t>
  </si>
  <si>
    <t>Argamasilla de Alba</t>
  </si>
  <si>
    <t>Arroba de los Montes</t>
  </si>
  <si>
    <t>Ballesteros de Calatrava</t>
  </si>
  <si>
    <t>Brazatortas</t>
  </si>
  <si>
    <t>Cabezarados</t>
  </si>
  <si>
    <t>Cabezarrubias</t>
  </si>
  <si>
    <t>Calzada de Calatrava</t>
  </si>
  <si>
    <t>Cañada de Calatrava</t>
  </si>
  <si>
    <t>Caracuel de Calatrava</t>
  </si>
  <si>
    <t>Carrión de Calatrava</t>
  </si>
  <si>
    <t>Carrizosa</t>
  </si>
  <si>
    <t>Castellar de Santiago</t>
  </si>
  <si>
    <t>Chillón</t>
  </si>
  <si>
    <t>Corral de Calatrava</t>
  </si>
  <si>
    <t>Cortijos (Los)</t>
  </si>
  <si>
    <t>Cózar</t>
  </si>
  <si>
    <t>Fernán Caballero</t>
  </si>
  <si>
    <t>Fontanarejo</t>
  </si>
  <si>
    <t>Fuencaliente</t>
  </si>
  <si>
    <t>Fuenllana</t>
  </si>
  <si>
    <t>Fuente el Fresno</t>
  </si>
  <si>
    <t>Granátula de Calatrava</t>
  </si>
  <si>
    <t>Guadalmez</t>
  </si>
  <si>
    <t>Hinojosas de Calatrava</t>
  </si>
  <si>
    <t>Horcajo de los Montes</t>
  </si>
  <si>
    <t>Labores (Las)</t>
  </si>
  <si>
    <t>Llanos del Caudillo</t>
  </si>
  <si>
    <t>Luciana</t>
  </si>
  <si>
    <t>Malagón</t>
  </si>
  <si>
    <t>Membrilla</t>
  </si>
  <si>
    <t>Mestanza</t>
  </si>
  <si>
    <t>Montiel</t>
  </si>
  <si>
    <t>Moral de Calatrava</t>
  </si>
  <si>
    <t>Navalpino</t>
  </si>
  <si>
    <t>Navas de Estena</t>
  </si>
  <si>
    <t>Pedro Muñoz</t>
  </si>
  <si>
    <t>Picón</t>
  </si>
  <si>
    <t>Piedrabuena</t>
  </si>
  <si>
    <t>Porzuna</t>
  </si>
  <si>
    <t>Pozuelo de Calatrava</t>
  </si>
  <si>
    <t>Pozuelos de Calatrava</t>
  </si>
  <si>
    <t>Puebla de Don Rodrigo</t>
  </si>
  <si>
    <t>Puebla del Príncipe</t>
  </si>
  <si>
    <t>Puerto Lápice</t>
  </si>
  <si>
    <t>Retuerta del Bullaque</t>
  </si>
  <si>
    <t>Robledo (El)</t>
  </si>
  <si>
    <t>Ruidera</t>
  </si>
  <si>
    <t>Saceruela</t>
  </si>
  <si>
    <t>San Carlos del Valle</t>
  </si>
  <si>
    <t>San Lorenzo de Cva.</t>
  </si>
  <si>
    <t>Sta. Cruz de los Cáñam.</t>
  </si>
  <si>
    <t>Santa Cruz de Mudela</t>
  </si>
  <si>
    <t>Solana del Pino</t>
  </si>
  <si>
    <t>Terrinches</t>
  </si>
  <si>
    <t>Torralba de Calatrava</t>
  </si>
  <si>
    <t>Torre de Juan Abad</t>
  </si>
  <si>
    <t>Torrenueva</t>
  </si>
  <si>
    <t>Valdemanco del Esteras</t>
  </si>
  <si>
    <t>Valenzuela de Calatrava</t>
  </si>
  <si>
    <t>Villahermosa</t>
  </si>
  <si>
    <t>Villamanrique</t>
  </si>
  <si>
    <t>Villamayor de Calatrava</t>
  </si>
  <si>
    <t>Villanueva de la Fuente</t>
  </si>
  <si>
    <t>Villanueva de S. Carlos</t>
  </si>
  <si>
    <t>Villar del Pozo</t>
  </si>
  <si>
    <t>Villarta de San Juan</t>
  </si>
  <si>
    <t>Viso del Marqués</t>
  </si>
  <si>
    <t>Abia de la Obispalía</t>
  </si>
  <si>
    <t>Acebrón (El)</t>
  </si>
  <si>
    <t>Alarcón</t>
  </si>
  <si>
    <t>Albaladejo del Cuende</t>
  </si>
  <si>
    <t>Albalate de Nogueras</t>
  </si>
  <si>
    <t>Albendea</t>
  </si>
  <si>
    <t>Alberca de Záncara</t>
  </si>
  <si>
    <t>Alcalá de la Vega</t>
  </si>
  <si>
    <t>Alcantud</t>
  </si>
  <si>
    <t>Alcázar del Rey</t>
  </si>
  <si>
    <t>Alcohujate</t>
  </si>
  <si>
    <t>Alconchel de la Estrella</t>
  </si>
  <si>
    <t>Algarra</t>
  </si>
  <si>
    <t>Aliaguilla</t>
  </si>
  <si>
    <t>Almarcha (La)</t>
  </si>
  <si>
    <t>Almendros</t>
  </si>
  <si>
    <t>Almodóvar del Pinar</t>
  </si>
  <si>
    <t>Almonacid del Marq.</t>
  </si>
  <si>
    <t>Altarejos</t>
  </si>
  <si>
    <t>Arandilla del Arroyo</t>
  </si>
  <si>
    <t>Arcas del Villar</t>
  </si>
  <si>
    <t>Arcos de la Sierra</t>
  </si>
  <si>
    <t>Arguisuelas</t>
  </si>
  <si>
    <t>Arrancacepas</t>
  </si>
  <si>
    <t>Atalaya del Cañavate</t>
  </si>
  <si>
    <t>Barajas de Melo</t>
  </si>
  <si>
    <t>Barchín del Hoyo</t>
  </si>
  <si>
    <t>Bascuñana de S. Pedro</t>
  </si>
  <si>
    <t>Beamud</t>
  </si>
  <si>
    <t>Belinchón</t>
  </si>
  <si>
    <t>Belmonte</t>
  </si>
  <si>
    <t>Belmontejo</t>
  </si>
  <si>
    <t>Beteta</t>
  </si>
  <si>
    <t>Boniches</t>
  </si>
  <si>
    <t>Buciegas</t>
  </si>
  <si>
    <t>Buenache de Alarcón</t>
  </si>
  <si>
    <t>Buenache de la Sierra</t>
  </si>
  <si>
    <t>Buendía</t>
  </si>
  <si>
    <t>Campillo de Altobuey</t>
  </si>
  <si>
    <t>Campillos-Paravientos</t>
  </si>
  <si>
    <t>Campillos-Sierra</t>
  </si>
  <si>
    <t>Campos del Paraíso</t>
  </si>
  <si>
    <t>Canalejas del Arroyo</t>
  </si>
  <si>
    <t>Cañada del Hoyo</t>
  </si>
  <si>
    <t>Cañada Juncosa</t>
  </si>
  <si>
    <t>Cañamares</t>
  </si>
  <si>
    <t>Cañavate (El)</t>
  </si>
  <si>
    <t>Cañaveras</t>
  </si>
  <si>
    <t>Cañaveruelas</t>
  </si>
  <si>
    <t>Cañete</t>
  </si>
  <si>
    <t>Cañizares</t>
  </si>
  <si>
    <t>Carboneras de Guadaz.</t>
  </si>
  <si>
    <t>Cardenete</t>
  </si>
  <si>
    <t>Carrascosa</t>
  </si>
  <si>
    <t>Carrascosa de Haro</t>
  </si>
  <si>
    <t>Casas de Benítez</t>
  </si>
  <si>
    <t>Casas de F. Alonso</t>
  </si>
  <si>
    <t>Casas de Garcimolina</t>
  </si>
  <si>
    <t>Casas de Guijarro</t>
  </si>
  <si>
    <t>Casas de Haro</t>
  </si>
  <si>
    <t>Casas de los Pinos</t>
  </si>
  <si>
    <t>Casasimarro</t>
  </si>
  <si>
    <t>Castejón</t>
  </si>
  <si>
    <t>Castillejo de Iniesta</t>
  </si>
  <si>
    <t>Castillejo-Sierra</t>
  </si>
  <si>
    <t>Castillo de Garcimuñoz</t>
  </si>
  <si>
    <t>Castillo-Albaráñez</t>
  </si>
  <si>
    <t>Cervera del Llano</t>
  </si>
  <si>
    <t>Chillarón de Cuenca</t>
  </si>
  <si>
    <t>Chumillas</t>
  </si>
  <si>
    <t>Cierva (La)</t>
  </si>
  <si>
    <t>Cueva del Hierro</t>
  </si>
  <si>
    <t>Enguídanos</t>
  </si>
  <si>
    <t>Fresneda de Altarejos</t>
  </si>
  <si>
    <t>Fresneda de la Sierra</t>
  </si>
  <si>
    <t>Frontera (La)</t>
  </si>
  <si>
    <t>Fuente de Pedro Nah.</t>
  </si>
  <si>
    <t>Fuentelespino de Haro</t>
  </si>
  <si>
    <t>Fuentelespino de Moya</t>
  </si>
  <si>
    <t>Fuentenava de Jábaga</t>
  </si>
  <si>
    <t>Fuentes</t>
  </si>
  <si>
    <t>Fuertescusa</t>
  </si>
  <si>
    <t>Gabaldón</t>
  </si>
  <si>
    <t>Garaballa</t>
  </si>
  <si>
    <t>Gascueña</t>
  </si>
  <si>
    <t>Graja de Campalbo</t>
  </si>
  <si>
    <t>Graja de Iniesta</t>
  </si>
  <si>
    <t>Henarejos</t>
  </si>
  <si>
    <t>Herrumblar (El)</t>
  </si>
  <si>
    <t>Hinojosa (La)</t>
  </si>
  <si>
    <t>Hinojosos (Los)</t>
  </si>
  <si>
    <t>Hito (El)</t>
  </si>
  <si>
    <t>Honrubia</t>
  </si>
  <si>
    <t>Hontanaya</t>
  </si>
  <si>
    <t>Hontecillas</t>
  </si>
  <si>
    <t>Horcajo de Santiago</t>
  </si>
  <si>
    <t>Huélamo</t>
  </si>
  <si>
    <t>Huelves</t>
  </si>
  <si>
    <t>Huérguina</t>
  </si>
  <si>
    <t>Huerta de la Obispalía</t>
  </si>
  <si>
    <t>Huerta del Marquesado</t>
  </si>
  <si>
    <t>Huete</t>
  </si>
  <si>
    <t>Iniesta</t>
  </si>
  <si>
    <t>Laguna del Marquesado</t>
  </si>
  <si>
    <t>Lagunaseca</t>
  </si>
  <si>
    <t>Landete</t>
  </si>
  <si>
    <t>Ledaña</t>
  </si>
  <si>
    <t>Leganiel</t>
  </si>
  <si>
    <t>Majadas (Las)</t>
  </si>
  <si>
    <t>Mariana</t>
  </si>
  <si>
    <t>Masegosa</t>
  </si>
  <si>
    <t>Mesas (Las)</t>
  </si>
  <si>
    <t>Minglanilla</t>
  </si>
  <si>
    <t>Mira</t>
  </si>
  <si>
    <t>Monreal del Llano</t>
  </si>
  <si>
    <t>Montalbanejo</t>
  </si>
  <si>
    <t>Montalbo</t>
  </si>
  <si>
    <t>Monteagudo de las Sal.</t>
  </si>
  <si>
    <t>Mota de Altarejos</t>
  </si>
  <si>
    <t>Moya</t>
  </si>
  <si>
    <t>Narboneta</t>
  </si>
  <si>
    <t>Olivares de Júcar</t>
  </si>
  <si>
    <t>Olmeda de la Cuesta</t>
  </si>
  <si>
    <t>Olmeda del Rey</t>
  </si>
  <si>
    <t>Olmedilla de Alarcón</t>
  </si>
  <si>
    <t>Olmedilla de Eliz</t>
  </si>
  <si>
    <t>Osa de la Vega</t>
  </si>
  <si>
    <t>Pajarón</t>
  </si>
  <si>
    <t>Pajaroncillo</t>
  </si>
  <si>
    <t>Palomares del Campo</t>
  </si>
  <si>
    <t>Palomera</t>
  </si>
  <si>
    <t>Paracuellos</t>
  </si>
  <si>
    <t>Paredes</t>
  </si>
  <si>
    <t>Parra de las Vegas (La)</t>
  </si>
  <si>
    <t>Pedernoso (El)</t>
  </si>
  <si>
    <t>Peral (El)</t>
  </si>
  <si>
    <t>Peraleja (La)</t>
  </si>
  <si>
    <t>Pesquera (La)</t>
  </si>
  <si>
    <t>Picazo (El)</t>
  </si>
  <si>
    <t>Pinarejo</t>
  </si>
  <si>
    <t>Pineda de Gigüela</t>
  </si>
  <si>
    <t>Piqueras del Castillo</t>
  </si>
  <si>
    <t>Portalrubio de Guadam.</t>
  </si>
  <si>
    <t>Portilla</t>
  </si>
  <si>
    <t>Poyatos</t>
  </si>
  <si>
    <t>Pozoamargo</t>
  </si>
  <si>
    <t>Pozorrubielos</t>
  </si>
  <si>
    <t>Pozorrubio</t>
  </si>
  <si>
    <t>Pozuelo (El)</t>
  </si>
  <si>
    <t>Priego</t>
  </si>
  <si>
    <t>Provencio (El)</t>
  </si>
  <si>
    <t>Puebla de Almenara</t>
  </si>
  <si>
    <t>Puebla de D. Francisco</t>
  </si>
  <si>
    <t>Puebla del Salvador</t>
  </si>
  <si>
    <t>Rada de Haro</t>
  </si>
  <si>
    <t>Reíllo</t>
  </si>
  <si>
    <t>Rozalén del Monte</t>
  </si>
  <si>
    <t>Saceda-Trasierra</t>
  </si>
  <si>
    <t>Saelices</t>
  </si>
  <si>
    <t>Salinas del Manzano</t>
  </si>
  <si>
    <t>Salmeroncillos</t>
  </si>
  <si>
    <t>Salvacañete</t>
  </si>
  <si>
    <t>S. Lorenzo de la Parrilla</t>
  </si>
  <si>
    <t>San Martín de Boniches</t>
  </si>
  <si>
    <t>San Pedro Palmiches</t>
  </si>
  <si>
    <t>Santa Cruz de Moya</t>
  </si>
  <si>
    <t>Sta. María de los Llanos</t>
  </si>
  <si>
    <t>Sta. María del Campo R.</t>
  </si>
  <si>
    <t>Santa María del Val</t>
  </si>
  <si>
    <t>Sisante</t>
  </si>
  <si>
    <t>Solera de Gabaldón</t>
  </si>
  <si>
    <t>Sotorribas</t>
  </si>
  <si>
    <t>Talayuelas</t>
  </si>
  <si>
    <t>Tébar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</si>
  <si>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</si>
  <si>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</si>
  <si>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</si>
  <si>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</si>
  <si>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</si>
  <si>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</si>
  <si>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</si>
  <si>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</si>
  <si>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</si>
  <si>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Uclés</t>
  </si>
  <si>
    <t>Uña</t>
  </si>
  <si>
    <t>Valdecolmenas (Los)</t>
  </si>
  <si>
    <t>Valdemeca</t>
  </si>
  <si>
    <t>Valdemorillo de la Sierra</t>
  </si>
  <si>
    <t>Valdemoro-Sierra</t>
  </si>
  <si>
    <t>Valdeolivas</t>
  </si>
  <si>
    <t>Valdetórtola</t>
  </si>
  <si>
    <t>Valeras (Las)</t>
  </si>
  <si>
    <t>Valhermoso de la Fte.</t>
  </si>
  <si>
    <t>Valsalobre</t>
  </si>
  <si>
    <t>Valverde de Júcar</t>
  </si>
  <si>
    <t>Valverdejo</t>
  </si>
  <si>
    <t>Vara de Rey</t>
  </si>
  <si>
    <t>Vega del Codorno</t>
  </si>
  <si>
    <t>Vellisca</t>
  </si>
  <si>
    <t>Villaconejos de Trabaq.</t>
  </si>
  <si>
    <t>Villaescusa de Haro</t>
  </si>
  <si>
    <t>Villagarcía del Llano</t>
  </si>
  <si>
    <t>Villalba de la Sierra</t>
  </si>
  <si>
    <t>Villalba del Rey</t>
  </si>
  <si>
    <t>Villalgordo del Marq.</t>
  </si>
  <si>
    <t>Villalpardo</t>
  </si>
  <si>
    <t>Villamayor de Santiago</t>
  </si>
  <si>
    <t>Villanueva de Guadam.</t>
  </si>
  <si>
    <t>Villanueva de la Jara</t>
  </si>
  <si>
    <t>Villar de Cañas</t>
  </si>
  <si>
    <t>Villar de Domingo García</t>
  </si>
  <si>
    <t>Villar de la Encina</t>
  </si>
  <si>
    <t>Villar de Olalla</t>
  </si>
  <si>
    <t>Villar del Humo</t>
  </si>
  <si>
    <t>Villar del Infantado</t>
  </si>
  <si>
    <t>Villar y Velasco</t>
  </si>
  <si>
    <t>Villarejo de Fuentes</t>
  </si>
  <si>
    <t>Villarejo de la Peñuela</t>
  </si>
  <si>
    <t>Villarejo-Periesteban</t>
  </si>
  <si>
    <t>Villares del Saz</t>
  </si>
  <si>
    <t>Villarrubio</t>
  </si>
  <si>
    <t>Villarta</t>
  </si>
  <si>
    <t>Villas de la Ventosa</t>
  </si>
  <si>
    <t>Villaverde y Pasaconsol</t>
  </si>
  <si>
    <t>Víllora</t>
  </si>
  <si>
    <t>Vindel</t>
  </si>
  <si>
    <t>Yémeda</t>
  </si>
  <si>
    <t>Zafra de Záncara</t>
  </si>
  <si>
    <t>Zafrilla</t>
  </si>
  <si>
    <t>Zarza de Tajo</t>
  </si>
  <si>
    <t>Zarzuela</t>
  </si>
  <si>
    <t>Abánades</t>
  </si>
  <si>
    <t>Ablanque</t>
  </si>
  <si>
    <t>Adobes</t>
  </si>
  <si>
    <t>Alaminos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</si>
  <si>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</si>
  <si>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</si>
  <si>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</si>
  <si>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</si>
  <si>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</si>
  <si>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</si>
  <si>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</si>
  <si>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</si>
  <si>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Algar de Mesa</t>
  </si>
  <si>
    <t>Algora</t>
  </si>
  <si>
    <t>Alhóndiga</t>
  </si>
  <si>
    <t>Alique</t>
  </si>
  <si>
    <t>Almadrones</t>
  </si>
  <si>
    <t>Almoguera</t>
  </si>
  <si>
    <t>Almonacid de Zorita</t>
  </si>
  <si>
    <t>Alocén</t>
  </si>
  <si>
    <t>Alustante</t>
  </si>
  <si>
    <t>Angón</t>
  </si>
  <si>
    <t>Anguita</t>
  </si>
  <si>
    <t>Anquela del Ducado</t>
  </si>
  <si>
    <t>Anquela del Pedregal</t>
  </si>
  <si>
    <t>Aranzueque</t>
  </si>
  <si>
    <t>Arbancón</t>
  </si>
  <si>
    <t>Arbeteta</t>
  </si>
  <si>
    <t>Argecilla</t>
  </si>
  <si>
    <t>Armallones</t>
  </si>
  <si>
    <t>Armuña de Tajuña</t>
  </si>
  <si>
    <t>Arroyo de las Fraguas</t>
  </si>
  <si>
    <t>Atanzón</t>
  </si>
  <si>
    <t>Atienza</t>
  </si>
  <si>
    <t>Auñón</t>
  </si>
  <si>
    <t>Baides</t>
  </si>
  <si>
    <t>Baños de Tajo</t>
  </si>
  <si>
    <t>Bañuelos</t>
  </si>
  <si>
    <t>Barriopedro</t>
  </si>
  <si>
    <t>Berninches</t>
  </si>
  <si>
    <t>Bodera (La)</t>
  </si>
  <si>
    <t>Brihuega</t>
  </si>
  <si>
    <t>Budia</t>
  </si>
  <si>
    <t>Bujalaro</t>
  </si>
  <si>
    <t>Bustares</t>
  </si>
  <si>
    <t>Campillo de Dueñas</t>
  </si>
  <si>
    <t>Campillo de Ranas</t>
  </si>
  <si>
    <t>Campisábalos</t>
  </si>
  <si>
    <t>Canredondo</t>
  </si>
  <si>
    <t>Cantalojas</t>
  </si>
  <si>
    <t>Cañizar</t>
  </si>
  <si>
    <t>Cardoso de la Sierra (El)</t>
  </si>
  <si>
    <t>Casa de Uceda</t>
  </si>
  <si>
    <t>Casas de San Galindo</t>
  </si>
  <si>
    <t>Caspueñas</t>
  </si>
  <si>
    <t>Castejón de Henares</t>
  </si>
  <si>
    <t>Castellar de la Muela</t>
  </si>
  <si>
    <t>Ciruelos del Pinar</t>
  </si>
  <si>
    <t>Cobeta</t>
  </si>
  <si>
    <t>Cogollor</t>
  </si>
  <si>
    <t>Condemios de Abajo</t>
  </si>
  <si>
    <t>Condemios de Arriba</t>
  </si>
  <si>
    <t>Congostrina</t>
  </si>
  <si>
    <t>Copernal</t>
  </si>
  <si>
    <t>Corduente</t>
  </si>
  <si>
    <t>Cubillo de Uceda (El)</t>
  </si>
  <si>
    <t>Driebes</t>
  </si>
  <si>
    <t>Durón</t>
  </si>
  <si>
    <t>Embid</t>
  </si>
  <si>
    <t>Escamilla</t>
  </si>
  <si>
    <t>Escariche</t>
  </si>
  <si>
    <t>Escopete</t>
  </si>
  <si>
    <t>Espinosa de Henares</t>
  </si>
  <si>
    <t>Esplegares</t>
  </si>
  <si>
    <t>Establés</t>
  </si>
  <si>
    <t>Estriégana</t>
  </si>
  <si>
    <t>Fuembellida</t>
  </si>
  <si>
    <t>Fuencemillán</t>
  </si>
  <si>
    <t>Fuentelencina</t>
  </si>
  <si>
    <t>Fuentelsaz</t>
  </si>
  <si>
    <t>Fuentelviejo</t>
  </si>
  <si>
    <t>Fuentenovilla</t>
  </si>
  <si>
    <t>Gajanejos</t>
  </si>
  <si>
    <t>Galápagos</t>
  </si>
  <si>
    <t>Galve de Sorbe</t>
  </si>
  <si>
    <t>Gascueña de Bornova</t>
  </si>
  <si>
    <t>Henche</t>
  </si>
  <si>
    <t>Heras de Ayuso</t>
  </si>
  <si>
    <t>Herrería</t>
  </si>
  <si>
    <t>Hiendelaencina</t>
  </si>
  <si>
    <t>Hijes</t>
  </si>
  <si>
    <t>Hita</t>
  </si>
  <si>
    <t>Hombrados</t>
  </si>
  <si>
    <t>Hontoba</t>
  </si>
  <si>
    <t>Horche</t>
  </si>
  <si>
    <t>Hortezuela de Océn</t>
  </si>
  <si>
    <t>Huerce (La)</t>
  </si>
  <si>
    <t>Huérmeces del Cerro</t>
  </si>
  <si>
    <t>Huertahernando</t>
  </si>
  <si>
    <t>Hueva</t>
  </si>
  <si>
    <t>Illana</t>
  </si>
  <si>
    <t>Iniéstola</t>
  </si>
  <si>
    <t>Irueste</t>
  </si>
  <si>
    <t>Jadraque</t>
  </si>
  <si>
    <t>Jirueque</t>
  </si>
  <si>
    <t>Ledanca</t>
  </si>
  <si>
    <t>Loranca de Tajuña</t>
  </si>
  <si>
    <t>Lupiana</t>
  </si>
  <si>
    <t>Luzaga</t>
  </si>
  <si>
    <t>Luzón</t>
  </si>
  <si>
    <t>Majaelrayo</t>
  </si>
  <si>
    <t>Málaga del Fresno</t>
  </si>
  <si>
    <t>Malaguilla</t>
  </si>
  <si>
    <t>Miedes de Atienza</t>
  </si>
  <si>
    <t>Mierla (La)</t>
  </si>
  <si>
    <t>Millana</t>
  </si>
  <si>
    <t>Milmarcos</t>
  </si>
  <si>
    <t>Miñosa (La)</t>
  </si>
  <si>
    <t>Mirabueno</t>
  </si>
  <si>
    <t>Miralrío</t>
  </si>
  <si>
    <t>Mochales</t>
  </si>
  <si>
    <t>Mohernando</t>
  </si>
  <si>
    <t>Molina de Aragón</t>
  </si>
  <si>
    <t>Monasterio</t>
  </si>
  <si>
    <t>Mondéjar</t>
  </si>
  <si>
    <t>Montarrón</t>
  </si>
  <si>
    <t>Moratilla de los Meleros</t>
  </si>
  <si>
    <t>Morenilla</t>
  </si>
  <si>
    <t>Muduex</t>
  </si>
  <si>
    <t>Negredo</t>
  </si>
  <si>
    <t>Ocentejo</t>
  </si>
  <si>
    <t>Olivar (El)</t>
  </si>
  <si>
    <t>Olmeda de Cobeta</t>
  </si>
  <si>
    <t>Orea</t>
  </si>
  <si>
    <t>Pálmaces de Jadraque</t>
  </si>
  <si>
    <t>Pardos</t>
  </si>
  <si>
    <t>Paredes de Sigüenza</t>
  </si>
  <si>
    <t>Pareja</t>
  </si>
  <si>
    <t>Pastrana</t>
  </si>
  <si>
    <t>Pedregal (El)</t>
  </si>
  <si>
    <t>Peñalén</t>
  </si>
  <si>
    <t>Peñalver</t>
  </si>
  <si>
    <t>Peralejos de las Truchas</t>
  </si>
  <si>
    <t>Peralveche</t>
  </si>
  <si>
    <t>Pinilla de Jadraque</t>
  </si>
  <si>
    <t>Pinilla de Molina</t>
  </si>
  <si>
    <t>Pioz</t>
  </si>
  <si>
    <t>Piqueras</t>
  </si>
  <si>
    <t>Pobo de Dueñas (El)</t>
  </si>
  <si>
    <t>Poveda de la Sierra</t>
  </si>
  <si>
    <t>Pozo de Almoguera</t>
  </si>
  <si>
    <t>Pozo de Guadalajara</t>
  </si>
  <si>
    <t>Prádena de Atienza</t>
  </si>
  <si>
    <t>Prados Redondos</t>
  </si>
  <si>
    <t>Puebla de Beleña</t>
  </si>
  <si>
    <t>Puebla de Valles</t>
  </si>
  <si>
    <t>Rebollosa de Jadraque</t>
  </si>
  <si>
    <t>Recuenco (El)</t>
  </si>
  <si>
    <t>Renera</t>
  </si>
  <si>
    <t>Retiendas</t>
  </si>
  <si>
    <t>Riba de Saelices</t>
  </si>
  <si>
    <t>Rillo de Gallo</t>
  </si>
  <si>
    <t>Riofrío del Llano</t>
  </si>
  <si>
    <t>Robledo de Corpes</t>
  </si>
  <si>
    <t>Romanillos de Atienza</t>
  </si>
  <si>
    <t>Romanones</t>
  </si>
  <si>
    <t>Rueda de la Sierra</t>
  </si>
  <si>
    <t>Semillas</t>
  </si>
  <si>
    <t>Setiles</t>
  </si>
  <si>
    <t>Sienes</t>
  </si>
  <si>
    <t>Solanillos del Extremo</t>
  </si>
  <si>
    <t>Somolinos</t>
  </si>
  <si>
    <t>Sotillo (El)</t>
  </si>
  <si>
    <t>Sotodosos</t>
  </si>
  <si>
    <t>Tamajón</t>
  </si>
  <si>
    <t>Taragudo</t>
  </si>
  <si>
    <t>Taravilla</t>
  </si>
  <si>
    <t>Tartanedo</t>
  </si>
  <si>
    <t>Tendilla</t>
  </si>
  <si>
    <t>Terzaga</t>
  </si>
  <si>
    <t>Tierzo</t>
  </si>
  <si>
    <t>Toba (La)</t>
  </si>
  <si>
    <t>Tordellego</t>
  </si>
  <si>
    <t>Tordelrábano</t>
  </si>
  <si>
    <t>Tordesilos</t>
  </si>
  <si>
    <t>Torija</t>
  </si>
  <si>
    <t>Torre del Burgo</t>
  </si>
  <si>
    <t>Torrecuadradilla</t>
  </si>
  <si>
    <t>Torrejón del Rey</t>
  </si>
  <si>
    <t>Torremocha del Campo</t>
  </si>
  <si>
    <t>Torremocha del Pinar</t>
  </si>
  <si>
    <t>Torremochuela</t>
  </si>
  <si>
    <t>Torrubia</t>
  </si>
  <si>
    <t>Tortuera</t>
  </si>
  <si>
    <t>Tortuero</t>
  </si>
  <si>
    <t>Traíd</t>
  </si>
  <si>
    <t>Trijueque</t>
  </si>
  <si>
    <t>Trillo</t>
  </si>
  <si>
    <t>Uceda</t>
  </si>
  <si>
    <t>Ujados</t>
  </si>
  <si>
    <t>Utande</t>
  </si>
  <si>
    <t>Valdarachas</t>
  </si>
  <si>
    <t>Valdearenas</t>
  </si>
  <si>
    <t>Valdeavellano</t>
  </si>
  <si>
    <t>Valdeaveruelo</t>
  </si>
  <si>
    <t>Valdeconcha</t>
  </si>
  <si>
    <t>Valdegrudas</t>
  </si>
  <si>
    <t>Valdelcubo</t>
  </si>
  <si>
    <t>Valdenuño Fernández</t>
  </si>
  <si>
    <t>Valdepeñas de la Sierra</t>
  </si>
  <si>
    <t>Valderrebollo</t>
  </si>
  <si>
    <t>Valdesotos</t>
  </si>
  <si>
    <t>Valfermoso de Tajuña</t>
  </si>
  <si>
    <t>Valhermoso</t>
  </si>
  <si>
    <t>Valtablado del Río</t>
  </si>
  <si>
    <t>Valverde de los Arroyos</t>
  </si>
  <si>
    <t>Viana de Jadraque</t>
  </si>
  <si>
    <t>Villanueva de Alcorón</t>
  </si>
  <si>
    <t>Villanueva de Argecilla</t>
  </si>
  <si>
    <t>Villares de Jadraque</t>
  </si>
  <si>
    <t>Villaseca de Henares</t>
  </si>
  <si>
    <t>Villaseca de Uceda</t>
  </si>
  <si>
    <t>Villel de Mesa</t>
  </si>
  <si>
    <t>Ajofrín</t>
  </si>
  <si>
    <t>Albarreal de Tajo</t>
  </si>
  <si>
    <t>Alcabón</t>
  </si>
  <si>
    <t>Alcañizo</t>
  </si>
  <si>
    <t>Alcaudete de la Jara</t>
  </si>
  <si>
    <t>Alcolea de Tajo</t>
  </si>
  <si>
    <t>Aldea en Cabo</t>
  </si>
  <si>
    <t>Almendral de la Cañada</t>
  </si>
  <si>
    <t>Almonacid de Toledo</t>
  </si>
  <si>
    <t>Almorox</t>
  </si>
  <si>
    <t>Arcicóllar</t>
  </si>
  <si>
    <t>Azután</t>
  </si>
  <si>
    <t>Barcience</t>
  </si>
  <si>
    <t>Belvís de la Jara</t>
  </si>
  <si>
    <t>Buenaventura</t>
  </si>
  <si>
    <t>Burujón</t>
  </si>
  <si>
    <t>Cabañas de Yepes</t>
  </si>
  <si>
    <t>Cabezamesada</t>
  </si>
  <si>
    <t>Calera y Chozas</t>
  </si>
  <si>
    <t>Caleruela</t>
  </si>
  <si>
    <t>Calzada de Oropesa</t>
  </si>
  <si>
    <t>Camarenilla</t>
  </si>
  <si>
    <t>Camuñas</t>
  </si>
  <si>
    <t>Cardiel de los Montes</t>
  </si>
  <si>
    <t>Carmena</t>
  </si>
  <si>
    <t>Carriches</t>
  </si>
  <si>
    <t>Casasbuenas</t>
  </si>
  <si>
    <t>Castillo de Bayuela</t>
  </si>
  <si>
    <t>Cazalegas</t>
  </si>
  <si>
    <t>Cebolla</t>
  </si>
  <si>
    <t>Cervera de los Montes</t>
  </si>
  <si>
    <t>Chueca</t>
  </si>
  <si>
    <t>Ciruelos</t>
  </si>
  <si>
    <t>Cobeja</t>
  </si>
  <si>
    <t>Corral de Almaguer</t>
  </si>
  <si>
    <t>Cuerva</t>
  </si>
  <si>
    <t>Domingo Pérez</t>
  </si>
  <si>
    <t>Dosbarrios</t>
  </si>
  <si>
    <t>Erustes</t>
  </si>
  <si>
    <t>Escalonilla</t>
  </si>
  <si>
    <t>Espinoso del Rey</t>
  </si>
  <si>
    <t>Gálvez</t>
  </si>
  <si>
    <t>Garciotum</t>
  </si>
  <si>
    <t>Gerindote</t>
  </si>
  <si>
    <t>Guadamur</t>
  </si>
  <si>
    <t>Herreruela de Oropesa</t>
  </si>
  <si>
    <t>Hinojosa de San Vicente</t>
  </si>
  <si>
    <t>Hontanar</t>
  </si>
  <si>
    <t>Hormigos</t>
  </si>
  <si>
    <t>Huecas</t>
  </si>
  <si>
    <t>Illán de Vacas</t>
  </si>
  <si>
    <t>Lagartera</t>
  </si>
  <si>
    <t>Layos</t>
  </si>
  <si>
    <t>Lillo</t>
  </si>
  <si>
    <t>Lucillos</t>
  </si>
  <si>
    <t>Malpica de Tajo</t>
  </si>
  <si>
    <t>Manzaneque</t>
  </si>
  <si>
    <t>Maqueda</t>
  </si>
  <si>
    <t>Marjaliza</t>
  </si>
  <si>
    <t>Marrupe</t>
  </si>
  <si>
    <t>Mascaraque</t>
  </si>
  <si>
    <t>Mazarambroz</t>
  </si>
  <si>
    <t>Mejorada</t>
  </si>
  <si>
    <t>Menasalbas</t>
  </si>
  <si>
    <t>Mesegar de Tajo</t>
  </si>
  <si>
    <t>Miguel Esteban</t>
  </si>
  <si>
    <t>Mohedas de la Jara</t>
  </si>
  <si>
    <t>Montearagón</t>
  </si>
  <si>
    <t>Montesclaros</t>
  </si>
  <si>
    <t>Navahermosa</t>
  </si>
  <si>
    <t>Navalcán</t>
  </si>
  <si>
    <t>Navalmoralejo</t>
  </si>
  <si>
    <t>Navamorcuende</t>
  </si>
  <si>
    <t>Noez</t>
  </si>
  <si>
    <t>Nombela</t>
  </si>
  <si>
    <t>Novés</t>
  </si>
  <si>
    <t>Nuño Gómez</t>
  </si>
  <si>
    <t>Orgaz</t>
  </si>
  <si>
    <t>Oropesa</t>
  </si>
  <si>
    <t>Otero</t>
  </si>
  <si>
    <t>Palomeque</t>
  </si>
  <si>
    <t>Paredes de Escalona</t>
  </si>
  <si>
    <t>Parrillas</t>
  </si>
  <si>
    <t>Pelahustán</t>
  </si>
  <si>
    <t>Polán</t>
  </si>
  <si>
    <t>Portillo de Toledo</t>
  </si>
  <si>
    <t>Puerto de San Vicente</t>
  </si>
  <si>
    <t>Pulgar</t>
  </si>
  <si>
    <t>Quero</t>
  </si>
  <si>
    <t>Quismondo</t>
  </si>
  <si>
    <t>Rielves</t>
  </si>
  <si>
    <t>Robledo del Mazo</t>
  </si>
  <si>
    <t>San Martín de Pusa</t>
  </si>
  <si>
    <t>San Pablo de los Montes</t>
  </si>
  <si>
    <t>Santa Ana de Pusa</t>
  </si>
  <si>
    <t>Santa Cruz de la Zarza</t>
  </si>
  <si>
    <t>Santa Olalla</t>
  </si>
  <si>
    <t>Santo Domingo-Caudilla</t>
  </si>
  <si>
    <t>Sartajada</t>
  </si>
  <si>
    <t>Segurilla</t>
  </si>
  <si>
    <t>Sevilleja de la Jara</t>
  </si>
  <si>
    <t>Sotillo de las Palomas</t>
  </si>
  <si>
    <t>Tembleque</t>
  </si>
  <si>
    <t>Torralba de Oropesa</t>
  </si>
  <si>
    <t>Torrecilla de la Jara</t>
  </si>
  <si>
    <t>Torrico</t>
  </si>
  <si>
    <t>Totanés</t>
  </si>
  <si>
    <t>Turleque</t>
  </si>
  <si>
    <t>Urda</t>
  </si>
  <si>
    <t>Valdeverdeja</t>
  </si>
  <si>
    <t>Velada</t>
  </si>
  <si>
    <t>Villamiel de Toledo</t>
  </si>
  <si>
    <t>Villaminaya</t>
  </si>
  <si>
    <t>Villamuelas</t>
  </si>
  <si>
    <t>Villanueva de Alcardete</t>
  </si>
  <si>
    <t>Villanueva de Bogas</t>
  </si>
  <si>
    <t>Villarejo de Montalbán</t>
  </si>
  <si>
    <t>Villarrubia de Santiago</t>
  </si>
  <si>
    <t>Villaseca de la Sagra</t>
  </si>
  <si>
    <t>Villasequilla</t>
  </si>
  <si>
    <t>Villatobas</t>
  </si>
  <si>
    <t>Yepes</t>
  </si>
  <si>
    <t>Yunclillos</t>
  </si>
  <si>
    <r>
      <t xml:space="preserve">ÁMBITO TERRITORIAL DE PRECIO MÁXIMO SUPERIOR </t>
    </r>
    <r>
      <rPr>
        <b/>
        <u val="single"/>
        <sz val="12"/>
        <rFont val="Arial"/>
        <family val="2"/>
      </rPr>
      <t>B</t>
    </r>
  </si>
  <si>
    <r>
      <t xml:space="preserve">ÁMBITO TERRITORIAL DE PRECIO MÁXIMO SUPERIOR </t>
    </r>
    <r>
      <rPr>
        <b/>
        <u val="single"/>
        <sz val="12"/>
        <rFont val="Arial"/>
        <family val="2"/>
      </rPr>
      <t>C</t>
    </r>
  </si>
  <si>
    <r>
      <t xml:space="preserve">ÁREA GEOGRÁFICA </t>
    </r>
    <r>
      <rPr>
        <b/>
        <u val="single"/>
        <sz val="12"/>
        <rFont val="Arial"/>
        <family val="2"/>
      </rPr>
      <t>1</t>
    </r>
  </si>
  <si>
    <t>TIPOLOGÍA:</t>
  </si>
  <si>
    <t>UBICACIÓN DE LA VIVIENDA:</t>
  </si>
  <si>
    <r>
      <t xml:space="preserve">PRECIO MÁXIMO DE VENTA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(SE GENERA AUTOMÁTICAMENTE. EN CASO DE QUE EL PRECIO DE ADQUISICIÓN SEA INFERIOR, INTRODUCIR VALOR)</t>
    </r>
  </si>
  <si>
    <t>VPORE</t>
  </si>
  <si>
    <t>VPORG</t>
  </si>
  <si>
    <t>VPORC</t>
  </si>
  <si>
    <t>VIPP</t>
  </si>
  <si>
    <t>ATMPS C</t>
  </si>
  <si>
    <r>
      <t xml:space="preserve">AYUDAS PARA LA ADQUISICIÓN DE VIVIENDAS </t>
    </r>
    <r>
      <rPr>
        <b/>
        <sz val="9"/>
        <rFont val="Arial"/>
        <family val="2"/>
      </rPr>
      <t>(SE GENERA AUTOMÁTICAMENTE)</t>
    </r>
  </si>
  <si>
    <t>3 a 4 miembros</t>
  </si>
  <si>
    <t>1 a 2 miembros</t>
  </si>
  <si>
    <t>Familia Numerosa / Colectivos</t>
  </si>
  <si>
    <t>m² útiles computables</t>
  </si>
  <si>
    <t>El coeficiente multiplicador que se aplicará a sus ingresos es:</t>
  </si>
  <si>
    <t>Nº veces IPREM que correponde:</t>
  </si>
  <si>
    <r>
      <t xml:space="preserve">INGRESOS PONDERADOS RESULTANTES </t>
    </r>
    <r>
      <rPr>
        <b/>
        <sz val="9"/>
        <rFont val="Arial"/>
        <family val="2"/>
      </rPr>
      <t>(SE GENERA AUTOMÁTICAMENTE)</t>
    </r>
  </si>
  <si>
    <t>El precio máximo de venta (excluido IVA) es:</t>
  </si>
  <si>
    <t>El precio máximo de venta por metro cuadrado útil es:</t>
  </si>
  <si>
    <t>Municipio</t>
  </si>
  <si>
    <t>Características unidad familiar</t>
  </si>
  <si>
    <t>TRAMO 1,5</t>
  </si>
  <si>
    <t>TRAMO 1,5 a 2,5</t>
  </si>
  <si>
    <t>TRAMO 2,5 a 3,5</t>
  </si>
  <si>
    <t>TRAMO 3,5 a 4,5</t>
  </si>
  <si>
    <t>TRAMO 4,5 A 5,5</t>
  </si>
  <si>
    <t>TRAMO 5,5 a 6,5</t>
  </si>
  <si>
    <t>TRAMO 6,5 a 7,5</t>
  </si>
  <si>
    <t>TRAMO &gt;7,5</t>
  </si>
  <si>
    <t>SUBSIDIACIÓN:</t>
  </si>
  <si>
    <t>- Años 1º al 5º (€ anuales por cada 10.000 € de préstamo convenido)</t>
  </si>
  <si>
    <t xml:space="preserve">                    - Años 1º al 5º (€ anuales para el préstamo convenido contratado)  </t>
  </si>
  <si>
    <t>VPO RÉGIMEN ESPECIAL</t>
  </si>
  <si>
    <t>VPO RÉGIMEN GENERAL</t>
  </si>
  <si>
    <t>VPO RÉGIMEN CONCERTADO</t>
  </si>
  <si>
    <t>VPT</t>
  </si>
  <si>
    <t>PRÉSTAMO CONVENIDO (Por defecto aparece el importe máximo. Si el importe contratado es menor, introduzca el valor):</t>
  </si>
  <si>
    <r>
      <t xml:space="preserve">(Denegación de acceso a </t>
    </r>
    <r>
      <rPr>
        <b/>
        <u val="single"/>
        <sz val="11"/>
        <color indexed="50"/>
        <rFont val="Arial"/>
        <family val="2"/>
      </rPr>
      <t>VPORE</t>
    </r>
    <r>
      <rPr>
        <b/>
        <sz val="11"/>
        <color indexed="50"/>
        <rFont val="Arial"/>
        <family val="2"/>
      </rPr>
      <t>):</t>
    </r>
  </si>
  <si>
    <r>
      <t xml:space="preserve">(Denegación de acceso a </t>
    </r>
    <r>
      <rPr>
        <b/>
        <u val="single"/>
        <sz val="11"/>
        <color indexed="50"/>
        <rFont val="Arial"/>
        <family val="2"/>
      </rPr>
      <t>VPORG</t>
    </r>
    <r>
      <rPr>
        <b/>
        <sz val="11"/>
        <color indexed="50"/>
        <rFont val="Arial"/>
        <family val="2"/>
      </rPr>
      <t>):</t>
    </r>
  </si>
  <si>
    <r>
      <t xml:space="preserve">(Denegación de acceso a </t>
    </r>
    <r>
      <rPr>
        <b/>
        <u val="single"/>
        <sz val="11"/>
        <color indexed="50"/>
        <rFont val="Arial"/>
        <family val="2"/>
      </rPr>
      <t>VPORC</t>
    </r>
    <r>
      <rPr>
        <b/>
        <sz val="11"/>
        <color indexed="50"/>
        <rFont val="Arial"/>
        <family val="2"/>
      </rPr>
      <t>):</t>
    </r>
  </si>
  <si>
    <r>
      <t xml:space="preserve">(Denegación de acceso a </t>
    </r>
    <r>
      <rPr>
        <b/>
        <u val="single"/>
        <sz val="11"/>
        <color indexed="50"/>
        <rFont val="Arial"/>
        <family val="2"/>
      </rPr>
      <t>VPT</t>
    </r>
    <r>
      <rPr>
        <b/>
        <sz val="11"/>
        <color indexed="50"/>
        <rFont val="Arial"/>
        <family val="2"/>
      </rPr>
      <t>):</t>
    </r>
  </si>
  <si>
    <t>Resumen denegación</t>
  </si>
  <si>
    <r>
      <t xml:space="preserve">(Denegación de acceso a </t>
    </r>
    <r>
      <rPr>
        <b/>
        <u val="single"/>
        <sz val="11"/>
        <color indexed="50"/>
        <rFont val="Arial"/>
        <family val="2"/>
      </rPr>
      <t>VIPP</t>
    </r>
    <r>
      <rPr>
        <b/>
        <sz val="11"/>
        <color indexed="50"/>
        <rFont val="Arial"/>
        <family val="2"/>
      </rPr>
      <t>):</t>
    </r>
  </si>
  <si>
    <r>
      <t>PRÉSTAMO CONVENIDO</t>
    </r>
    <r>
      <rPr>
        <b/>
        <sz val="9.5"/>
        <color indexed="57"/>
        <rFont val="Arial"/>
        <family val="2"/>
      </rPr>
      <t xml:space="preserve"> (Criba por VPT/VIPP)</t>
    </r>
  </si>
  <si>
    <r>
      <t xml:space="preserve">SUBSIDIACIÓN DEL PRÉSTAMO CONVENIDO </t>
    </r>
    <r>
      <rPr>
        <b/>
        <sz val="10"/>
        <color indexed="57"/>
        <rFont val="Arial"/>
        <family val="2"/>
      </rPr>
      <t>(Cuantía durante los primeros 5 años. CUANTÍA GENERAL por IPREM):</t>
    </r>
  </si>
  <si>
    <r>
      <t xml:space="preserve">SUBSIDIACIÓN DEL PRÉSTAMO CONVENIDO </t>
    </r>
    <r>
      <rPr>
        <b/>
        <sz val="10"/>
        <color indexed="57"/>
        <rFont val="Arial"/>
        <family val="2"/>
      </rPr>
      <t>(Cuantía durante los primeros 5 años. CUANTÍA COLECTIVOS por IPREM):</t>
    </r>
  </si>
  <si>
    <r>
      <t xml:space="preserve">SUBSIDIACIÓN DEL PRÉSTAMO CONVENIDO </t>
    </r>
    <r>
      <rPr>
        <b/>
        <sz val="10"/>
        <color indexed="57"/>
        <rFont val="Arial"/>
        <family val="2"/>
      </rPr>
      <t>(Cuantía durante los primeros 5 años. UNA U OTRA):</t>
    </r>
  </si>
  <si>
    <r>
      <t xml:space="preserve">SUBSIDIACIÓN DEL PRÉSTAMO CONVENIDO </t>
    </r>
    <r>
      <rPr>
        <b/>
        <sz val="10"/>
        <color indexed="57"/>
        <rFont val="Arial"/>
        <family val="2"/>
      </rPr>
      <t>(Cuantía durante los primeros 5 años. SÓLO 1er ACCESO EN PROPIEDAD):</t>
    </r>
  </si>
  <si>
    <r>
      <t>PRÉSTAMO CONVENIDO</t>
    </r>
    <r>
      <rPr>
        <b/>
        <sz val="9.5"/>
        <color indexed="50"/>
        <rFont val="Arial"/>
        <family val="2"/>
      </rPr>
      <t xml:space="preserve"> (Criba por "no permitido el acceso")</t>
    </r>
  </si>
  <si>
    <t>SUBSIDIACIÓN:  (Criba por VPORE O VPORG)</t>
  </si>
  <si>
    <t>SUBSIDIACIÓN:  (Criba por "no permitido el acceso")</t>
  </si>
  <si>
    <t>PRÉSTAMO CONVENIDO</t>
  </si>
  <si>
    <t>SUBSIDIACIÓN AÑOS 1º AL 5º</t>
  </si>
  <si>
    <t>SUBSIDIACIÓN AÑOS 6º AL 10º</t>
  </si>
  <si>
    <t>FECHA:</t>
  </si>
  <si>
    <t>NOMBRE:</t>
  </si>
  <si>
    <t>PLAN V DE VIVIENDA 2009-2012</t>
  </si>
  <si>
    <t>¿SE TRATA DE PRIMER ACCESO A LA VIVIENDA EN PROPIEDAD?:</t>
  </si>
  <si>
    <t>¿ES MENOR DE 36 AÑOS?:</t>
  </si>
  <si>
    <t xml:space="preserve">                    - Años 1º al 5º (€ anuales para el préstamo convenido contratado): </t>
  </si>
  <si>
    <t>- Años 1º al 5º (€ anuales por cada 10.000 € de préstamo convenido):</t>
  </si>
  <si>
    <t>- Préstamo convenido:</t>
  </si>
  <si>
    <t>AYUDA ESTATAL DIRECTA A LA ENTRADA (AEDE):</t>
  </si>
  <si>
    <t>Puebla de Montalbán (La)</t>
  </si>
  <si>
    <t>Las Ventas de Retamosa</t>
  </si>
  <si>
    <t>El Viso de San Juan</t>
  </si>
  <si>
    <t>Villaverde de Guadalimar</t>
  </si>
  <si>
    <t>Aldeanueva de Guadalajara</t>
  </si>
  <si>
    <t>Castilforte</t>
  </si>
  <si>
    <t>Castilnuevo</t>
  </si>
  <si>
    <t>Cendejas de Enmedio</t>
  </si>
  <si>
    <t>Cendejas de la Torre</t>
  </si>
  <si>
    <t>Centenera</t>
  </si>
  <si>
    <t>Checa</t>
  </si>
  <si>
    <t>Chequilla</t>
  </si>
  <si>
    <t>Chillarón del Rey</t>
  </si>
  <si>
    <t>Cifuentes</t>
  </si>
  <si>
    <t>Cincovillas</t>
  </si>
  <si>
    <t>Ciruelas</t>
  </si>
  <si>
    <t>Fuentelahiguera de Albatages</t>
  </si>
  <si>
    <t>Las Inviernas</t>
  </si>
  <si>
    <t>Mandayona</t>
  </si>
  <si>
    <t>Mantiel</t>
  </si>
  <si>
    <t>Maranchón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</si>
  <si>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</si>
  <si>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</si>
  <si>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</si>
  <si>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</si>
  <si>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</si>
  <si>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</si>
  <si>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</si>
  <si>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</si>
  <si>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Navas de Jadraque (Las)</t>
  </si>
  <si>
    <t>La Olmeda de Jadraque</t>
  </si>
  <si>
    <t>El Ordial</t>
  </si>
  <si>
    <t>Robledillo de Mohernando</t>
  </si>
  <si>
    <t>Sacecorbo</t>
  </si>
  <si>
    <t>Sacedón</t>
  </si>
  <si>
    <t>Saelices de la Sal</t>
  </si>
  <si>
    <t>Salmerón</t>
  </si>
  <si>
    <t>San Andrés del Congosto</t>
  </si>
  <si>
    <t>San Andrés del Rey</t>
  </si>
  <si>
    <t>Santiuste</t>
  </si>
  <si>
    <t>Saúca</t>
  </si>
  <si>
    <t>Sayatón</t>
  </si>
  <si>
    <t>Selas</t>
  </si>
  <si>
    <t>Torrecuadrada de Molina</t>
  </si>
  <si>
    <t>Torremocha de Jadraque</t>
  </si>
  <si>
    <t>Viñuelas</t>
  </si>
  <si>
    <t>Yebra</t>
  </si>
  <si>
    <t>Yélamos de Abajo</t>
  </si>
  <si>
    <t>Yélamos de Arriba</t>
  </si>
  <si>
    <t>Yunta (La)</t>
  </si>
  <si>
    <t>Zaorejas</t>
  </si>
  <si>
    <t>Zarzuela de Jadraque</t>
  </si>
  <si>
    <t>Zorita de los Canes</t>
  </si>
  <si>
    <t>Aldeanueva de Barbarroya</t>
  </si>
  <si>
    <t>Aldeanueva de San Bartolomé</t>
  </si>
  <si>
    <t>El Campillo de la Jara</t>
  </si>
  <si>
    <t>El Carpio de Tajo</t>
  </si>
  <si>
    <t>El Casar de Escalona</t>
  </si>
  <si>
    <t>El Puente del Arzobispo</t>
  </si>
  <si>
    <t>El Real de San Vicente</t>
  </si>
  <si>
    <t>El Romeral</t>
  </si>
  <si>
    <t>El Toboso</t>
  </si>
  <si>
    <t>Huerta de Valdecarábanos</t>
  </si>
  <si>
    <t>La Estrella</t>
  </si>
  <si>
    <t>La Guardia</t>
  </si>
  <si>
    <t>La Iglesuela</t>
  </si>
  <si>
    <t>La Mata</t>
  </si>
  <si>
    <t>La Nava de Ricomalillo</t>
  </si>
  <si>
    <t>La Puebla de Almoradiel</t>
  </si>
  <si>
    <t>La Pueblanueva</t>
  </si>
  <si>
    <t>La Torre de Esteban Hambrán</t>
  </si>
  <si>
    <t>La Villa de Don Fadrique</t>
  </si>
  <si>
    <t>Las Herencias</t>
  </si>
  <si>
    <t>Las Ventas con Peña Ag.</t>
  </si>
  <si>
    <t>Las Ventas de San Julián</t>
  </si>
  <si>
    <t>Los Cerralbos</t>
  </si>
  <si>
    <t>Los Navalmorales</t>
  </si>
  <si>
    <t>Los Navalucillos</t>
  </si>
  <si>
    <t>Los Yébenes</t>
  </si>
  <si>
    <t>Retamoso de la Jara</t>
  </si>
  <si>
    <t>San Bartolomé de las Abiertas</t>
  </si>
  <si>
    <t>San Martín de Montalbán</t>
  </si>
  <si>
    <t>San Román de los Montes</t>
  </si>
  <si>
    <t>Villafranca de los Caballeros</t>
  </si>
  <si>
    <r>
      <t xml:space="preserve">ÁREA GEOGRÁFICA </t>
    </r>
    <r>
      <rPr>
        <b/>
        <u val="single"/>
        <sz val="13.5"/>
        <rFont val="Arial"/>
        <family val="2"/>
      </rPr>
      <t>2</t>
    </r>
  </si>
  <si>
    <r>
      <t xml:space="preserve">SUBSIDIACIÓN DEL PRÉSTAMO CONVENIDO </t>
    </r>
    <r>
      <rPr>
        <b/>
        <sz val="10"/>
        <color indexed="57"/>
        <rFont val="Arial"/>
        <family val="2"/>
      </rPr>
      <t>(Cuantía durante años 6º al 10º. CUANTÍA GENERAL por IPREM):</t>
    </r>
  </si>
  <si>
    <r>
      <t xml:space="preserve">SUBSIDIACIÓN DEL PRÉSTAMO CONVENIDO </t>
    </r>
    <r>
      <rPr>
        <b/>
        <sz val="10"/>
        <color indexed="57"/>
        <rFont val="Arial"/>
        <family val="2"/>
      </rPr>
      <t>(Cuantía durante años 6º al 10º. CUANTÍA COLECTIVOS por IPREM):</t>
    </r>
  </si>
  <si>
    <r>
      <t xml:space="preserve">SUBSIDIACIÓN DEL PRÉSTAMO CONVENIDO </t>
    </r>
    <r>
      <rPr>
        <b/>
        <sz val="10"/>
        <color indexed="57"/>
        <rFont val="Arial"/>
        <family val="2"/>
      </rPr>
      <t>(Cuantía durante años 6º al 10º. UNA U OTRA):</t>
    </r>
  </si>
  <si>
    <r>
      <t xml:space="preserve">SUBSIDIACIÓN DEL PRÉSTAMO CONVENIDO </t>
    </r>
    <r>
      <rPr>
        <b/>
        <sz val="10"/>
        <color indexed="57"/>
        <rFont val="Arial"/>
        <family val="2"/>
      </rPr>
      <t>(Cuantía durante años 6º al 10º. SÓLO 1er ACCESO EN PROPIEDAD):</t>
    </r>
  </si>
  <si>
    <t>- Años 6º al 10º (€ anuales por cada 10.000 € de préstamo convenido)</t>
  </si>
  <si>
    <t xml:space="preserve">                    - Años 6º al 10º (€ anuales para el préstamo convenido contratado)  </t>
  </si>
  <si>
    <t>- Años 6º al 10º (€ anuales por cada 10.000 € de préstamo convenido):</t>
  </si>
  <si>
    <t>AYUDA ESTATAL DIRECTA A LA ENTRADA (AEDE)</t>
  </si>
  <si>
    <t>O son de cada colectivo, o 0:</t>
  </si>
  <si>
    <r>
      <t xml:space="preserve">AYUDA ESTATAL DIRECTA A LA ENTRADA </t>
    </r>
    <r>
      <rPr>
        <b/>
        <sz val="9"/>
        <color indexed="17"/>
        <rFont val="Arial"/>
        <family val="2"/>
      </rPr>
      <t>(General para cada Área e IPREM):</t>
    </r>
  </si>
  <si>
    <r>
      <t xml:space="preserve">AYUDA ESTATAL DIRECTA A LA ENTRADA </t>
    </r>
    <r>
      <rPr>
        <b/>
        <sz val="9"/>
        <color indexed="17"/>
        <rFont val="Arial"/>
        <family val="2"/>
      </rPr>
      <t>(Jóvenes para cada Área e IPREM):</t>
    </r>
  </si>
  <si>
    <r>
      <t xml:space="preserve">AYUDA ESTATAL DIRECTA A LA ENTRADA </t>
    </r>
    <r>
      <rPr>
        <b/>
        <sz val="9"/>
        <color indexed="17"/>
        <rFont val="Arial"/>
        <family val="2"/>
      </rPr>
      <t>(Colectivos I para cada Área e IPREM):</t>
    </r>
  </si>
  <si>
    <r>
      <t xml:space="preserve">AYUDA ESTATAL DIRECTA A LA ENTRADA </t>
    </r>
    <r>
      <rPr>
        <b/>
        <sz val="9"/>
        <color indexed="17"/>
        <rFont val="Arial"/>
        <family val="2"/>
      </rPr>
      <t>(Colectivos II para cada Área e IPREM):</t>
    </r>
  </si>
  <si>
    <r>
      <t xml:space="preserve">AYUDA ESTATAL DIRECTA A LA ENTRADA </t>
    </r>
    <r>
      <rPr>
        <b/>
        <sz val="9"/>
        <color indexed="17"/>
        <rFont val="Arial"/>
        <family val="2"/>
      </rPr>
      <t>(Colectivo III para cada Área e IPREM):</t>
    </r>
  </si>
  <si>
    <r>
      <t xml:space="preserve">AYUDA ESTATAL DIRECTA A LA ENTRADA </t>
    </r>
    <r>
      <rPr>
        <b/>
        <sz val="9"/>
        <color indexed="17"/>
        <rFont val="Arial"/>
        <family val="2"/>
      </rPr>
      <t>(Uno u otro):</t>
    </r>
  </si>
  <si>
    <r>
      <t xml:space="preserve">AYUDA ESTATAL DIRECTA A LA ENTRADA </t>
    </r>
    <r>
      <rPr>
        <b/>
        <sz val="9"/>
        <color indexed="17"/>
        <rFont val="Arial"/>
        <family val="2"/>
      </rPr>
      <t>(1er acceso):</t>
    </r>
  </si>
  <si>
    <r>
      <t xml:space="preserve">AYUDA ESTATAL DIRECTA A LA ENTRADA </t>
    </r>
    <r>
      <rPr>
        <b/>
        <sz val="9"/>
        <color indexed="17"/>
        <rFont val="Arial"/>
        <family val="2"/>
      </rPr>
      <t>(Sólo VPORE y VPORG):</t>
    </r>
  </si>
  <si>
    <r>
      <t xml:space="preserve">AYUDA ESTATAL DIRECTA A LA ENTRADA </t>
    </r>
    <r>
      <rPr>
        <b/>
        <sz val="9"/>
        <color indexed="17"/>
        <rFont val="Arial"/>
        <family val="2"/>
      </rPr>
      <t>(Préstamo + AEDE &lt;=100%):</t>
    </r>
  </si>
  <si>
    <t>AEDE:  (Criba por "no permitido el acceso")</t>
  </si>
  <si>
    <t>AYUDA CLM A LA ENTRADA</t>
  </si>
  <si>
    <t>AYUDA CLM A LA ENTRADA (GENERAL)</t>
  </si>
  <si>
    <t>AYUDA CLM A LA ENTRADA (JÓVENES)</t>
  </si>
  <si>
    <t>AYUDA CLM A LA ENTRADA (COLECTIVOS 1)</t>
  </si>
  <si>
    <t>AYUDA CLM A LA ENTRADA (COLECTIVOS 2)</t>
  </si>
  <si>
    <t>AYUDA CLM A LA ENTRADA (COLECTIVOS 3)</t>
  </si>
  <si>
    <t>AYUDA CLM A LA ENTRADA (UNO U OTRO)</t>
  </si>
  <si>
    <t>AYUDA CLM A LA ENTRADA (SÓLO 1er ACCESO EN PROPIEDAD)</t>
  </si>
  <si>
    <t>AYUDA CLM A LA ENTRADA (SÓLO VIPR)</t>
  </si>
  <si>
    <t>¿ES UNA VIVIENDA DE INICIATIVA PÚBLICA REGIONAL?:</t>
  </si>
  <si>
    <t>AYUDA CLM A LA ENTRADA:  (Uno u otro regímen)</t>
  </si>
  <si>
    <t>AYUDA CLM A LA ENTRADA:  (Que junto a la AEDE y préstamo no supere el 100 % del precio de vivienda, garaje y trastero)</t>
  </si>
  <si>
    <t>AYUDA CLM A LA ENTRADA:  (Que junto a la AEDE no supere el % sobre el precio de la vivienda)</t>
  </si>
  <si>
    <t>sólo viv</t>
  </si>
  <si>
    <t>%</t>
  </si>
  <si>
    <t>AEDE+CLM</t>
  </si>
  <si>
    <t>Normal 20%</t>
  </si>
  <si>
    <t>Jóvenes 12%</t>
  </si>
  <si>
    <t>Jóvenes 22%</t>
  </si>
  <si>
    <t>Colectivos 1  15%</t>
  </si>
  <si>
    <t>Colectivos 1  25%</t>
  </si>
  <si>
    <t>REDUCCIÓN (con signo +, se reduce)</t>
  </si>
  <si>
    <t>EN CUANTO SE QUEDA:</t>
  </si>
  <si>
    <t>EN CUANTO SE QUEDA (pero nunca &lt;0)</t>
  </si>
  <si>
    <t>AYUDA CLM A LA ENTRADA:  (Que junto a la AEDE no supere el % sobre el precio de la vivienda, UNO U OTRO COLECTIVO E IPREM)</t>
  </si>
  <si>
    <t>EN CUANTO SE QUEDA (pero nunca &lt;0 ni mayor que la que corresponda)</t>
  </si>
  <si>
    <t>Colectivos 2  15%</t>
  </si>
  <si>
    <t>Colectivos 2  25%</t>
  </si>
  <si>
    <t>Separadas y divorciadas 20%</t>
  </si>
  <si>
    <t>Separadas y divorciadas 10%</t>
  </si>
  <si>
    <t>AYUDA CLM A LA ENTRADA  (Criba por "no permitido el acceso")</t>
  </si>
  <si>
    <t>AYUDA CLM A LA ENTRADA:</t>
  </si>
  <si>
    <t>AYUDA A GASTOS DE NOTARÍA Y REGISTRO (Importe máximo):</t>
  </si>
  <si>
    <t>AYUDA A GASTOS DE NOTARÍA Y REGISTRO (Criba por "no permitido el acceso"):</t>
  </si>
  <si>
    <t>- Reducción de aranceles notariales y registrales:</t>
  </si>
  <si>
    <t>REDUCCIÓN DE ARANCELES NOTARIALES Y REGISTRALES</t>
  </si>
  <si>
    <t>SUBSIDIACIÓN DEL PRÉSTAMO CONVENIDO:</t>
  </si>
  <si>
    <r>
      <t xml:space="preserve">- Subsidiación del préstamo convenido </t>
    </r>
    <r>
      <rPr>
        <b/>
        <sz val="9.5"/>
        <rFont val="Arial"/>
        <family val="2"/>
      </rPr>
      <t>(Importe anual, años 1º al 5º):</t>
    </r>
  </si>
  <si>
    <r>
      <t xml:space="preserve">- Subsidiación del préstamo convenido </t>
    </r>
    <r>
      <rPr>
        <b/>
        <sz val="9.5"/>
        <rFont val="Arial"/>
        <family val="2"/>
      </rPr>
      <t>(Importe anual, años 6º al 10º):</t>
    </r>
  </si>
  <si>
    <t>- Ayuda Estatal Directa a la Entrada (AEDE):</t>
  </si>
  <si>
    <t>AYUDA CLM PARA GASTOS DE NOTARÍA Y REGISTRO (Importe máximo):</t>
  </si>
  <si>
    <t xml:space="preserve">                    - Años 6º al 10º (€ anuales para el préstamo convenido) : </t>
  </si>
  <si>
    <r>
      <t>(1)</t>
    </r>
    <r>
      <rPr>
        <sz val="8.5"/>
        <rFont val="Arial"/>
        <family val="2"/>
      </rPr>
      <t xml:space="preserve"> Suma de las casillas 455 + 465 de la Declaración de la Renta.</t>
    </r>
  </si>
  <si>
    <r>
      <t>CARACTERÍSTICAS DE LA UNIDAD FAMILIAR</t>
    </r>
    <r>
      <rPr>
        <b/>
        <vertAlign val="superscript"/>
        <sz val="10"/>
        <rFont val="Arial"/>
        <family val="2"/>
      </rPr>
      <t xml:space="preserve"> (2)</t>
    </r>
    <r>
      <rPr>
        <b/>
        <sz val="10"/>
        <rFont val="Arial"/>
        <family val="2"/>
      </rPr>
      <t>:</t>
    </r>
  </si>
  <si>
    <t>Sus ingresos ponderados resultantes son:</t>
  </si>
  <si>
    <r>
      <t xml:space="preserve">¿PERTENECE A ALGUNO DE LOS SIGUIENTES COLECTIVOS?: </t>
    </r>
    <r>
      <rPr>
        <b/>
        <sz val="9"/>
        <rFont val="Arial"/>
        <family val="2"/>
      </rPr>
      <t>FAMILIAS NUMEROSAS, FAMILIAS MONOPARENTALES, PERSONAS DEPENDIENTES O CON DISCAPACIDAD, O FAMILIAS CON ALGÚN DEPENDIENTE A SU CARGO</t>
    </r>
    <r>
      <rPr>
        <b/>
        <sz val="10"/>
        <rFont val="Arial"/>
        <family val="2"/>
      </rPr>
      <t>:</t>
    </r>
  </si>
  <si>
    <r>
      <t xml:space="preserve">¿PERTENECE A ALGUNO DE LOS SIGUIENTES COLECTIVOS?: </t>
    </r>
    <r>
      <rPr>
        <b/>
        <sz val="9"/>
        <rFont val="Arial"/>
        <family val="2"/>
      </rPr>
      <t>MUJERES VÍCTIMAS DE VIOLENCIA DE GÉNERO, VÍCTIMAS DEL TERRORISMO</t>
    </r>
    <r>
      <rPr>
        <b/>
        <sz val="10"/>
        <rFont val="Arial"/>
        <family val="2"/>
      </rPr>
      <t>?:</t>
    </r>
  </si>
  <si>
    <r>
      <t>INGRESOS DE LA UNIDAD FAMILIAR EN EL EJERCICIO 2008</t>
    </r>
    <r>
      <rPr>
        <b/>
        <vertAlign val="superscript"/>
        <sz val="10"/>
        <rFont val="Arial"/>
        <family val="2"/>
      </rPr>
      <t xml:space="preserve"> (1)</t>
    </r>
    <r>
      <rPr>
        <b/>
        <sz val="10"/>
        <rFont val="Arial"/>
        <family val="2"/>
      </rPr>
      <t>:</t>
    </r>
  </si>
  <si>
    <t>(Sólo opera la tipología que se haya seleccionado en el inicio. El resto se ignoran)</t>
  </si>
  <si>
    <t>PRÉSTAMO CONVENIDO (Importe máximo):</t>
  </si>
  <si>
    <t>Normal 10%</t>
  </si>
  <si>
    <t>EN CUANTO SE QUEDA (Sólo si pertenece a cada colectivo)</t>
  </si>
  <si>
    <t>AYUDA A GASTOS DE NOTARÍA Y REGISTRO (Sólo 1er acceso):</t>
  </si>
  <si>
    <t>AYUDAS A LA COMPRA DE VIVIENDA PROTEGIDA NUEVA</t>
  </si>
  <si>
    <r>
      <t xml:space="preserve">Para obtener información sobre los requisitos, personas beneficiarias y características de estas ayudas, consulte la sección </t>
    </r>
    <r>
      <rPr>
        <u val="single"/>
        <sz val="9"/>
        <rFont val="Arial"/>
        <family val="2"/>
      </rPr>
      <t>Ayudas Plan V</t>
    </r>
  </si>
  <si>
    <t>INTRODUZCA LOS SIGUIENTES DATOS</t>
  </si>
  <si>
    <t>IMPORTE TOTAL DE LAS AYUDAS</t>
  </si>
  <si>
    <r>
      <t xml:space="preserve">¿PERTENECE AL SIGUIENTE COLECTIVO?: </t>
    </r>
    <r>
      <rPr>
        <b/>
        <sz val="9"/>
        <rFont val="Arial"/>
        <family val="2"/>
      </rPr>
      <t>PERSONAS SEPARADAS O DIVORCIADAS AL CORRIENTE DEL PAGO DE PENSIONES ALIMENTICIAS O COMPENSATORIAS, EN SU CASO</t>
    </r>
    <r>
      <rPr>
        <b/>
        <sz val="10"/>
        <rFont val="Arial"/>
        <family val="2"/>
      </rPr>
      <t>:</t>
    </r>
  </si>
  <si>
    <r>
      <t>(2)</t>
    </r>
    <r>
      <rPr>
        <sz val="8.5"/>
        <rFont val="Arial"/>
        <family val="2"/>
      </rPr>
      <t xml:space="preserve"> La unidad familiar de 3 a 4 miembros incluye familias monoparentales con 1 hijo o hija. Las familias numerosas incluyen familias monoparentales con 2 o más hijos o hijas. Los colectivos incluyen personas dependientes o con discapacidad, mujeres víctimas de violencia de género, y víctimas del terrorismo.</t>
    </r>
  </si>
  <si>
    <t>SUPERFICIE DE LA VIVIENDA A EFECTOS DE FINANCIACIÓN (Mínimo de 40 m² útiles y máximo de 70, 90 y 135 m² útiles en el caso de VIPP, VPO y VPT, respectivamente):</t>
  </si>
  <si>
    <t>- Ayuda CLM a la entrada:</t>
  </si>
  <si>
    <t>SUPERFICIE DEL GARAJE + TRASTERO A EFECTOS DE FINANCIACIÓN (Máximo 25 y 8 m² útiles, respectivamente):</t>
  </si>
  <si>
    <t>- Ayuda CLM para Gastos de Notaría y Registro: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</si>
</sst>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  <numFmt numFmtId="166" formatCode="0.0000"/>
    <numFmt numFmtId="167" formatCode="#,##0.0"/>
    <numFmt numFmtId="168" formatCode="#,##0.0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0\ &quot;€&quot;"/>
    <numFmt numFmtId="182" formatCode="#,##0.000\ &quot;€&quot;"/>
    <numFmt numFmtId="183" formatCode="#,##0.000"/>
    <numFmt numFmtId="184" formatCode="0.0%"/>
  </numFmts>
  <fonts count="8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sz val="8.5"/>
      <name val="Arial"/>
      <family val="0"/>
    </font>
    <font>
      <b/>
      <sz val="11"/>
      <color indexed="5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0"/>
      <color indexed="9"/>
      <name val="Arial"/>
      <family val="0"/>
    </font>
    <font>
      <sz val="10"/>
      <color indexed="53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1"/>
      <color indexed="57"/>
      <name val="Arial"/>
      <family val="2"/>
    </font>
    <font>
      <b/>
      <sz val="9.5"/>
      <name val="Arial"/>
      <family val="2"/>
    </font>
    <font>
      <b/>
      <sz val="11.5"/>
      <name val="Arial"/>
      <family val="2"/>
    </font>
    <font>
      <vertAlign val="superscript"/>
      <sz val="8.5"/>
      <name val="Arial"/>
      <family val="2"/>
    </font>
    <font>
      <b/>
      <sz val="9.5"/>
      <color indexed="57"/>
      <name val="Arial"/>
      <family val="2"/>
    </font>
    <font>
      <b/>
      <sz val="11"/>
      <color indexed="50"/>
      <name val="Arial"/>
      <family val="2"/>
    </font>
    <font>
      <b/>
      <u val="single"/>
      <sz val="11"/>
      <color indexed="50"/>
      <name val="Arial"/>
      <family val="2"/>
    </font>
    <font>
      <b/>
      <sz val="9.5"/>
      <color indexed="50"/>
      <name val="Arial"/>
      <family val="2"/>
    </font>
    <font>
      <b/>
      <sz val="12"/>
      <color indexed="60"/>
      <name val="Arial"/>
      <family val="2"/>
    </font>
    <font>
      <b/>
      <sz val="10"/>
      <color indexed="5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 val="single"/>
      <sz val="9"/>
      <name val="Arial"/>
      <family val="2"/>
    </font>
    <font>
      <b/>
      <u val="single"/>
      <sz val="13.5"/>
      <name val="Arial"/>
      <family val="2"/>
    </font>
    <font>
      <b/>
      <sz val="13.5"/>
      <name val="Arial"/>
      <family val="2"/>
    </font>
    <font>
      <b/>
      <sz val="11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2"/>
      <name val="Arial"/>
      <family val="0"/>
    </font>
    <font>
      <b/>
      <sz val="10"/>
      <color indexed="17"/>
      <name val="Arial"/>
      <family val="2"/>
    </font>
    <font>
      <b/>
      <sz val="11"/>
      <color indexed="21"/>
      <name val="Arial"/>
      <family val="2"/>
    </font>
    <font>
      <b/>
      <vertAlign val="superscript"/>
      <sz val="10"/>
      <name val="Arial"/>
      <family val="2"/>
    </font>
    <font>
      <sz val="9.5"/>
      <name val="Arial"/>
      <family val="2"/>
    </font>
    <font>
      <b/>
      <sz val="13"/>
      <name val="Arial"/>
      <family val="2"/>
    </font>
    <font>
      <b/>
      <sz val="11"/>
      <color indexed="19"/>
      <name val="Arial"/>
      <family val="2"/>
    </font>
    <font>
      <b/>
      <sz val="11"/>
      <color indexed="61"/>
      <name val="Arial"/>
      <family val="2"/>
    </font>
    <font>
      <b/>
      <sz val="10"/>
      <color indexed="61"/>
      <name val="Arial"/>
      <family val="2"/>
    </font>
    <font>
      <sz val="9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7" fillId="21" borderId="5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73" fillId="0" borderId="8" applyNumberFormat="0" applyFill="0" applyAlignment="0" applyProtection="0"/>
    <xf numFmtId="0" fontId="83" fillId="0" borderId="9" applyNumberFormat="0" applyFill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49" fontId="2" fillId="0" borderId="12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21" fillId="0" borderId="29" xfId="0" applyFont="1" applyBorder="1" applyAlignment="1">
      <alignment vertical="center" wrapText="1"/>
    </xf>
    <xf numFmtId="165" fontId="21" fillId="0" borderId="2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165" fontId="23" fillId="0" borderId="30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165" fontId="20" fillId="0" borderId="1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49" fontId="0" fillId="0" borderId="31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 wrapText="1"/>
    </xf>
    <xf numFmtId="0" fontId="0" fillId="0" borderId="32" xfId="0" applyFont="1" applyBorder="1" applyAlignment="1" applyProtection="1">
      <alignment vertical="center" wrapText="1"/>
      <protection locked="0"/>
    </xf>
    <xf numFmtId="0" fontId="21" fillId="0" borderId="33" xfId="0" applyFont="1" applyFill="1" applyBorder="1" applyAlignment="1">
      <alignment horizontal="center" vertical="center" wrapText="1"/>
    </xf>
    <xf numFmtId="165" fontId="20" fillId="0" borderId="34" xfId="0" applyNumberFormat="1" applyFont="1" applyBorder="1" applyAlignment="1">
      <alignment horizontal="center" vertical="center" wrapText="1"/>
    </xf>
    <xf numFmtId="0" fontId="26" fillId="0" borderId="29" xfId="0" applyFont="1" applyBorder="1" applyAlignment="1">
      <alignment vertical="center" wrapText="1"/>
    </xf>
    <xf numFmtId="165" fontId="26" fillId="0" borderId="25" xfId="0" applyNumberFormat="1" applyFont="1" applyBorder="1" applyAlignment="1">
      <alignment horizontal="center" vertical="center" wrapText="1"/>
    </xf>
    <xf numFmtId="165" fontId="26" fillId="0" borderId="25" xfId="0" applyNumberFormat="1" applyFont="1" applyBorder="1" applyAlignment="1" applyProtection="1">
      <alignment horizontal="center" vertical="center" wrapText="1"/>
      <protection locked="0"/>
    </xf>
    <xf numFmtId="0" fontId="28" fillId="0" borderId="29" xfId="0" applyFont="1" applyBorder="1" applyAlignment="1">
      <alignment vertical="center" wrapText="1"/>
    </xf>
    <xf numFmtId="165" fontId="21" fillId="0" borderId="2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9" fontId="19" fillId="0" borderId="33" xfId="0" applyNumberFormat="1" applyFont="1" applyBorder="1" applyAlignment="1">
      <alignment horizontal="right" vertical="center" wrapText="1"/>
    </xf>
    <xf numFmtId="49" fontId="19" fillId="0" borderId="35" xfId="0" applyNumberFormat="1" applyFont="1" applyBorder="1" applyAlignment="1">
      <alignment horizontal="center" vertical="center" wrapText="1"/>
    </xf>
    <xf numFmtId="165" fontId="26" fillId="0" borderId="36" xfId="0" applyNumberFormat="1" applyFont="1" applyBorder="1" applyAlignment="1">
      <alignment horizontal="center" vertical="center" wrapText="1"/>
    </xf>
    <xf numFmtId="0" fontId="21" fillId="0" borderId="35" xfId="0" applyFont="1" applyBorder="1" applyAlignment="1">
      <alignment vertical="center" wrapText="1"/>
    </xf>
    <xf numFmtId="0" fontId="2" fillId="33" borderId="37" xfId="0" applyFont="1" applyFill="1" applyBorder="1" applyAlignment="1">
      <alignment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12" fillId="0" borderId="18" xfId="45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12" fillId="0" borderId="18" xfId="45" applyFont="1" applyFill="1" applyBorder="1" applyAlignment="1" applyProtection="1">
      <alignment vertical="center" wrapText="1"/>
      <protection/>
    </xf>
    <xf numFmtId="0" fontId="12" fillId="0" borderId="19" xfId="45" applyFont="1" applyFill="1" applyBorder="1" applyAlignment="1" applyProtection="1">
      <alignment vertical="center" wrapText="1"/>
      <protection/>
    </xf>
    <xf numFmtId="0" fontId="10" fillId="0" borderId="19" xfId="45" applyFont="1" applyFill="1" applyBorder="1" applyAlignment="1" applyProtection="1">
      <alignment vertical="center" wrapText="1"/>
      <protection/>
    </xf>
    <xf numFmtId="0" fontId="12" fillId="0" borderId="38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0" fillId="0" borderId="18" xfId="45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vertical="center" wrapText="1"/>
    </xf>
    <xf numFmtId="0" fontId="12" fillId="0" borderId="20" xfId="45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12" fillId="0" borderId="34" xfId="0" applyFont="1" applyFill="1" applyBorder="1" applyAlignment="1">
      <alignment horizontal="center" vertical="center" wrapText="1"/>
    </xf>
    <xf numFmtId="0" fontId="0" fillId="0" borderId="22" xfId="45" applyFont="1" applyBorder="1" applyAlignment="1" applyProtection="1">
      <alignment horizontal="center" vertical="center" wrapText="1"/>
      <protection/>
    </xf>
    <xf numFmtId="0" fontId="0" fillId="0" borderId="16" xfId="45" applyFont="1" applyBorder="1" applyAlignment="1" applyProtection="1">
      <alignment horizontal="center" vertical="center" wrapText="1"/>
      <protection/>
    </xf>
    <xf numFmtId="0" fontId="0" fillId="0" borderId="17" xfId="45" applyFont="1" applyBorder="1" applyAlignment="1" applyProtection="1">
      <alignment horizontal="center" vertical="center" wrapText="1"/>
      <protection/>
    </xf>
    <xf numFmtId="0" fontId="0" fillId="0" borderId="24" xfId="45" applyFont="1" applyBorder="1" applyAlignment="1" applyProtection="1">
      <alignment horizontal="center" vertical="center" wrapText="1"/>
      <protection/>
    </xf>
    <xf numFmtId="0" fontId="10" fillId="0" borderId="18" xfId="45" applyFont="1" applyBorder="1" applyAlignment="1" applyProtection="1">
      <alignment horizontal="center" vertical="center" wrapText="1"/>
      <protection/>
    </xf>
    <xf numFmtId="0" fontId="0" fillId="0" borderId="18" xfId="45" applyFont="1" applyBorder="1" applyAlignment="1" applyProtection="1">
      <alignment horizontal="center" vertical="center" wrapText="1"/>
      <protection/>
    </xf>
    <xf numFmtId="0" fontId="0" fillId="0" borderId="19" xfId="45" applyFont="1" applyBorder="1" applyAlignment="1" applyProtection="1">
      <alignment horizontal="center" vertical="center" wrapText="1"/>
      <protection/>
    </xf>
    <xf numFmtId="0" fontId="5" fillId="0" borderId="18" xfId="45" applyFont="1" applyBorder="1" applyAlignment="1" applyProtection="1">
      <alignment horizontal="center" vertical="center" wrapText="1"/>
      <protection/>
    </xf>
    <xf numFmtId="0" fontId="12" fillId="0" borderId="18" xfId="45" applyFont="1" applyBorder="1" applyAlignment="1" applyProtection="1">
      <alignment horizontal="center" vertical="center" wrapText="1"/>
      <protection/>
    </xf>
    <xf numFmtId="0" fontId="0" fillId="0" borderId="27" xfId="45" applyFont="1" applyBorder="1" applyAlignment="1" applyProtection="1">
      <alignment horizontal="center" vertical="center" wrapText="1"/>
      <protection/>
    </xf>
    <xf numFmtId="0" fontId="0" fillId="0" borderId="28" xfId="45" applyFont="1" applyBorder="1" applyAlignment="1" applyProtection="1">
      <alignment horizontal="center" vertical="center" wrapText="1"/>
      <protection/>
    </xf>
    <xf numFmtId="0" fontId="0" fillId="34" borderId="22" xfId="45" applyFont="1" applyFill="1" applyBorder="1" applyAlignment="1" applyProtection="1">
      <alignment horizontal="center" vertical="center" wrapText="1"/>
      <protection/>
    </xf>
    <xf numFmtId="0" fontId="0" fillId="34" borderId="16" xfId="45" applyFont="1" applyFill="1" applyBorder="1" applyAlignment="1" applyProtection="1">
      <alignment horizontal="center" vertical="center" wrapText="1"/>
      <protection/>
    </xf>
    <xf numFmtId="0" fontId="12" fillId="34" borderId="16" xfId="45" applyFont="1" applyFill="1" applyBorder="1" applyAlignment="1" applyProtection="1">
      <alignment horizontal="center" vertical="center" wrapText="1"/>
      <protection/>
    </xf>
    <xf numFmtId="0" fontId="10" fillId="34" borderId="16" xfId="45" applyFont="1" applyFill="1" applyBorder="1" applyAlignment="1" applyProtection="1">
      <alignment horizontal="center" vertical="center" wrapText="1"/>
      <protection/>
    </xf>
    <xf numFmtId="0" fontId="0" fillId="34" borderId="17" xfId="45" applyFont="1" applyFill="1" applyBorder="1" applyAlignment="1" applyProtection="1">
      <alignment horizontal="center" vertical="center" wrapText="1"/>
      <protection/>
    </xf>
    <xf numFmtId="0" fontId="0" fillId="0" borderId="24" xfId="45" applyFont="1" applyFill="1" applyBorder="1" applyAlignment="1" applyProtection="1">
      <alignment horizontal="center" vertical="center" wrapText="1"/>
      <protection/>
    </xf>
    <xf numFmtId="0" fontId="0" fillId="0" borderId="18" xfId="45" applyFont="1" applyFill="1" applyBorder="1" applyAlignment="1" applyProtection="1">
      <alignment horizontal="center" vertical="center" wrapText="1"/>
      <protection/>
    </xf>
    <xf numFmtId="0" fontId="0" fillId="0" borderId="19" xfId="45" applyFont="1" applyFill="1" applyBorder="1" applyAlignment="1" applyProtection="1">
      <alignment horizontal="center" vertical="center" wrapText="1"/>
      <protection/>
    </xf>
    <xf numFmtId="0" fontId="10" fillId="0" borderId="18" xfId="45" applyFont="1" applyFill="1" applyBorder="1" applyAlignment="1" applyProtection="1">
      <alignment horizontal="center" vertical="center" wrapText="1"/>
      <protection/>
    </xf>
    <xf numFmtId="0" fontId="0" fillId="0" borderId="26" xfId="45" applyFont="1" applyFill="1" applyBorder="1" applyAlignment="1" applyProtection="1">
      <alignment horizontal="center" vertical="center" wrapText="1"/>
      <protection/>
    </xf>
    <xf numFmtId="0" fontId="0" fillId="0" borderId="20" xfId="45" applyFont="1" applyFill="1" applyBorder="1" applyAlignment="1" applyProtection="1">
      <alignment horizontal="center" vertical="center" wrapText="1"/>
      <protection/>
    </xf>
    <xf numFmtId="0" fontId="0" fillId="0" borderId="21" xfId="45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65" fontId="41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5" fontId="0" fillId="0" borderId="0" xfId="0" applyNumberFormat="1" applyBorder="1" applyAlignment="1">
      <alignment vertical="center" wrapText="1"/>
    </xf>
    <xf numFmtId="0" fontId="24" fillId="0" borderId="12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justify" vertical="center" wrapText="1"/>
    </xf>
    <xf numFmtId="0" fontId="20" fillId="0" borderId="40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>
      <alignment horizontal="justify" vertical="center" wrapText="1"/>
    </xf>
    <xf numFmtId="4" fontId="0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justify" vertical="center" wrapText="1"/>
    </xf>
    <xf numFmtId="165" fontId="0" fillId="0" borderId="31" xfId="0" applyNumberFormat="1" applyFont="1" applyBorder="1" applyAlignment="1" applyProtection="1">
      <alignment horizontal="center" vertical="center" wrapText="1"/>
      <protection locked="0"/>
    </xf>
    <xf numFmtId="49" fontId="43" fillId="0" borderId="31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left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left" vertical="center" wrapText="1"/>
    </xf>
    <xf numFmtId="4" fontId="44" fillId="0" borderId="18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165" fontId="0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>
      <alignment horizontal="left" vertical="center" wrapText="1"/>
    </xf>
    <xf numFmtId="165" fontId="0" fillId="0" borderId="42" xfId="0" applyNumberFormat="1" applyFont="1" applyBorder="1" applyAlignment="1" applyProtection="1">
      <alignment horizontal="center" vertical="center" wrapText="1"/>
      <protection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165" fontId="46" fillId="0" borderId="0" xfId="0" applyNumberFormat="1" applyFont="1" applyAlignment="1">
      <alignment horizontal="center" vertical="center" wrapText="1"/>
    </xf>
    <xf numFmtId="165" fontId="46" fillId="0" borderId="0" xfId="0" applyNumberFormat="1" applyFont="1" applyBorder="1" applyAlignment="1">
      <alignment horizontal="center" vertical="center" wrapText="1"/>
    </xf>
    <xf numFmtId="165" fontId="46" fillId="0" borderId="44" xfId="0" applyNumberFormat="1" applyFont="1" applyBorder="1" applyAlignment="1">
      <alignment horizontal="center" vertical="center" wrapText="1"/>
    </xf>
    <xf numFmtId="165" fontId="46" fillId="0" borderId="4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4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65" fontId="14" fillId="0" borderId="0" xfId="0" applyNumberFormat="1" applyFont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48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44" fontId="32" fillId="0" borderId="0" xfId="50" applyFont="1" applyAlignment="1">
      <alignment horizontal="center" vertical="center" wrapText="1"/>
    </xf>
    <xf numFmtId="165" fontId="32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/>
    </xf>
    <xf numFmtId="0" fontId="20" fillId="0" borderId="12" xfId="0" applyFont="1" applyBorder="1" applyAlignment="1">
      <alignment vertical="center" wrapText="1"/>
    </xf>
    <xf numFmtId="0" fontId="20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1" fillId="0" borderId="33" xfId="0" applyFont="1" applyBorder="1" applyAlignment="1">
      <alignment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1" fillId="0" borderId="46" xfId="0" applyFont="1" applyBorder="1" applyAlignment="1">
      <alignment vertical="center" wrapText="1"/>
    </xf>
    <xf numFmtId="165" fontId="21" fillId="0" borderId="30" xfId="0" applyNumberFormat="1" applyFont="1" applyBorder="1" applyAlignment="1">
      <alignment horizontal="center" vertical="center" wrapText="1"/>
    </xf>
    <xf numFmtId="165" fontId="21" fillId="0" borderId="47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165" fontId="21" fillId="0" borderId="47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65" fontId="2" fillId="0" borderId="32" xfId="0" applyNumberFormat="1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vertical="center" wrapText="1"/>
    </xf>
    <xf numFmtId="0" fontId="30" fillId="0" borderId="36" xfId="0" applyFont="1" applyBorder="1" applyAlignment="1">
      <alignment horizontal="center" vertical="center" wrapText="1"/>
    </xf>
    <xf numFmtId="49" fontId="30" fillId="0" borderId="33" xfId="0" applyNumberFormat="1" applyFont="1" applyBorder="1" applyAlignment="1">
      <alignment horizontal="right" vertical="center" wrapText="1"/>
    </xf>
    <xf numFmtId="165" fontId="26" fillId="0" borderId="30" xfId="0" applyNumberFormat="1" applyFont="1" applyBorder="1" applyAlignment="1">
      <alignment horizontal="center" vertical="center" wrapText="1"/>
    </xf>
    <xf numFmtId="49" fontId="30" fillId="0" borderId="35" xfId="0" applyNumberFormat="1" applyFont="1" applyBorder="1" applyAlignment="1">
      <alignment horizontal="center" vertical="center" wrapText="1"/>
    </xf>
    <xf numFmtId="165" fontId="26" fillId="0" borderId="47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right" vertical="center" wrapText="1"/>
    </xf>
    <xf numFmtId="165" fontId="2" fillId="0" borderId="30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right" vertical="center" wrapText="1"/>
    </xf>
    <xf numFmtId="165" fontId="2" fillId="0" borderId="47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justify" vertical="center" wrapText="1"/>
    </xf>
    <xf numFmtId="49" fontId="1" fillId="0" borderId="33" xfId="0" applyNumberFormat="1" applyFont="1" applyBorder="1" applyAlignment="1">
      <alignment horizontal="right" vertical="center" wrapText="1"/>
    </xf>
    <xf numFmtId="165" fontId="2" fillId="0" borderId="34" xfId="0" applyNumberFormat="1" applyFont="1" applyBorder="1" applyAlignment="1">
      <alignment horizontal="center" vertical="center" wrapText="1"/>
    </xf>
    <xf numFmtId="0" fontId="37" fillId="0" borderId="33" xfId="0" applyFont="1" applyBorder="1" applyAlignment="1">
      <alignment horizontal="justify" vertical="center" wrapText="1"/>
    </xf>
    <xf numFmtId="165" fontId="37" fillId="0" borderId="36" xfId="0" applyNumberFormat="1" applyFont="1" applyBorder="1" applyAlignment="1">
      <alignment horizontal="center" vertical="center" wrapText="1"/>
    </xf>
    <xf numFmtId="165" fontId="37" fillId="0" borderId="32" xfId="0" applyNumberFormat="1" applyFont="1" applyBorder="1" applyAlignment="1">
      <alignment horizontal="center" vertical="center" wrapText="1"/>
    </xf>
    <xf numFmtId="0" fontId="37" fillId="0" borderId="29" xfId="0" applyFont="1" applyBorder="1" applyAlignment="1">
      <alignment horizontal="justify" vertical="center" wrapText="1"/>
    </xf>
    <xf numFmtId="165" fontId="37" fillId="0" borderId="25" xfId="0" applyNumberFormat="1" applyFont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165" fontId="37" fillId="0" borderId="32" xfId="0" applyNumberFormat="1" applyFont="1" applyBorder="1" applyAlignment="1">
      <alignment vertical="center" wrapText="1"/>
    </xf>
    <xf numFmtId="0" fontId="37" fillId="0" borderId="32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165" fontId="41" fillId="0" borderId="32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justify" vertical="center" wrapText="1"/>
    </xf>
    <xf numFmtId="165" fontId="45" fillId="0" borderId="3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6" fillId="0" borderId="32" xfId="0" applyFont="1" applyBorder="1" applyAlignment="1">
      <alignment horizontal="center" vertical="center" wrapText="1"/>
    </xf>
    <xf numFmtId="9" fontId="46" fillId="0" borderId="12" xfId="0" applyNumberFormat="1" applyFont="1" applyBorder="1" applyAlignment="1">
      <alignment horizontal="right" vertical="center" wrapText="1"/>
    </xf>
    <xf numFmtId="165" fontId="46" fillId="0" borderId="32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26" fillId="0" borderId="29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48" xfId="0" applyFont="1" applyBorder="1" applyAlignment="1">
      <alignment horizontal="justify" vertical="center" wrapText="1"/>
    </xf>
    <xf numFmtId="165" fontId="2" fillId="0" borderId="49" xfId="0" applyNumberFormat="1" applyFont="1" applyBorder="1" applyAlignment="1">
      <alignment horizontal="center" vertical="center" wrapText="1"/>
    </xf>
    <xf numFmtId="165" fontId="2" fillId="0" borderId="42" xfId="0" applyNumberFormat="1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justify" vertical="center" wrapText="1"/>
    </xf>
    <xf numFmtId="0" fontId="24" fillId="0" borderId="32" xfId="0" applyFont="1" applyBorder="1" applyAlignment="1">
      <alignment horizontal="justify" vertical="center" wrapText="1"/>
    </xf>
    <xf numFmtId="0" fontId="33" fillId="35" borderId="50" xfId="0" applyFont="1" applyFill="1" applyBorder="1" applyAlignment="1">
      <alignment horizontal="center" vertical="center" wrapText="1"/>
    </xf>
    <xf numFmtId="0" fontId="33" fillId="35" borderId="2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165" fontId="46" fillId="0" borderId="0" xfId="0" applyNumberFormat="1" applyFont="1" applyAlignment="1">
      <alignment horizontal="center" vertical="center" wrapText="1"/>
    </xf>
    <xf numFmtId="0" fontId="33" fillId="35" borderId="50" xfId="0" applyFont="1" applyFill="1" applyBorder="1" applyAlignment="1">
      <alignment horizontal="left" vertical="center" wrapText="1"/>
    </xf>
    <xf numFmtId="0" fontId="33" fillId="35" borderId="23" xfId="0" applyFont="1" applyFill="1" applyBorder="1" applyAlignment="1">
      <alignment horizontal="left" vertical="center" wrapText="1"/>
    </xf>
    <xf numFmtId="0" fontId="31" fillId="36" borderId="27" xfId="0" applyFont="1" applyFill="1" applyBorder="1" applyAlignment="1">
      <alignment horizontal="center" vertical="center" wrapText="1"/>
    </xf>
    <xf numFmtId="0" fontId="31" fillId="36" borderId="11" xfId="0" applyFont="1" applyFill="1" applyBorder="1" applyAlignment="1">
      <alignment horizontal="center" vertical="center" wrapText="1"/>
    </xf>
    <xf numFmtId="0" fontId="31" fillId="36" borderId="51" xfId="0" applyFont="1" applyFill="1" applyBorder="1" applyAlignment="1">
      <alignment horizontal="center" vertical="center" wrapText="1"/>
    </xf>
    <xf numFmtId="0" fontId="31" fillId="37" borderId="27" xfId="0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 vertical="center" wrapText="1"/>
    </xf>
    <xf numFmtId="0" fontId="31" fillId="37" borderId="5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51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5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18" xfId="45" applyFont="1" applyFill="1" applyBorder="1" applyAlignment="1" applyProtection="1">
      <alignment horizontal="center" vertical="center" wrapText="1"/>
      <protection/>
    </xf>
    <xf numFmtId="0" fontId="12" fillId="0" borderId="19" xfId="45" applyFont="1" applyFill="1" applyBorder="1" applyAlignment="1" applyProtection="1">
      <alignment horizontal="center" vertical="center" wrapText="1"/>
      <protection/>
    </xf>
    <xf numFmtId="0" fontId="10" fillId="0" borderId="6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33" fillId="35" borderId="52" xfId="0" applyFont="1" applyFill="1" applyBorder="1" applyAlignment="1">
      <alignment horizontal="center" vertical="center" wrapText="1"/>
    </xf>
    <xf numFmtId="0" fontId="33" fillId="35" borderId="53" xfId="0" applyFont="1" applyFill="1" applyBorder="1" applyAlignment="1">
      <alignment horizontal="center" vertical="center" wrapText="1"/>
    </xf>
    <xf numFmtId="0" fontId="33" fillId="35" borderId="24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20" xfId="45" applyFont="1" applyFill="1" applyBorder="1" applyAlignment="1" applyProtection="1">
      <alignment horizontal="center" vertical="center" wrapText="1"/>
      <protection/>
    </xf>
    <xf numFmtId="0" fontId="12" fillId="0" borderId="21" xfId="45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36" fillId="33" borderId="70" xfId="0" applyFont="1" applyFill="1" applyBorder="1" applyAlignment="1">
      <alignment horizontal="center" vertical="center" wrapText="1"/>
    </xf>
    <xf numFmtId="0" fontId="36" fillId="33" borderId="71" xfId="0" applyFont="1" applyFill="1" applyBorder="1" applyAlignment="1">
      <alignment horizontal="center" vertical="center" wrapText="1"/>
    </xf>
    <xf numFmtId="0" fontId="36" fillId="33" borderId="72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s.wikipedia.org/wiki/Toledo" TargetMode="External" /><Relationship Id="rId2" Type="http://schemas.openxmlformats.org/officeDocument/2006/relationships/hyperlink" Target="http://es.wikipedia.org/wiki/Illescas" TargetMode="External" /><Relationship Id="rId3" Type="http://schemas.openxmlformats.org/officeDocument/2006/relationships/hyperlink" Target="http://es.wikipedia.org/wiki/Talavera_de_la_Reina" TargetMode="External" /><Relationship Id="rId4" Type="http://schemas.openxmlformats.org/officeDocument/2006/relationships/hyperlink" Target="http://es.wikipedia.org/wiki/Alameda_de_la_Sagra" TargetMode="External" /><Relationship Id="rId5" Type="http://schemas.openxmlformats.org/officeDocument/2006/relationships/hyperlink" Target="http://es.wikipedia.org/wiki/A%C3%B1over_de_Tajo" TargetMode="External" /><Relationship Id="rId6" Type="http://schemas.openxmlformats.org/officeDocument/2006/relationships/hyperlink" Target="http://es.wikipedia.org/wiki/Arg%C3%A9s" TargetMode="External" /><Relationship Id="rId7" Type="http://schemas.openxmlformats.org/officeDocument/2006/relationships/hyperlink" Target="http://es.wikipedia.org/wiki/Bargas" TargetMode="External" /><Relationship Id="rId8" Type="http://schemas.openxmlformats.org/officeDocument/2006/relationships/hyperlink" Target="http://es.wikipedia.org/wiki/Borox" TargetMode="External" /><Relationship Id="rId9" Type="http://schemas.openxmlformats.org/officeDocument/2006/relationships/hyperlink" Target="http://es.wikipedia.org/wiki/Burguillos_de_Toledo" TargetMode="External" /><Relationship Id="rId10" Type="http://schemas.openxmlformats.org/officeDocument/2006/relationships/hyperlink" Target="http://es.wikipedia.org/wiki/Caba%C3%B1as_de_la_Sagra" TargetMode="External" /><Relationship Id="rId11" Type="http://schemas.openxmlformats.org/officeDocument/2006/relationships/hyperlink" Target="http://es.wikipedia.org/wiki/Camarena" TargetMode="External" /><Relationship Id="rId12" Type="http://schemas.openxmlformats.org/officeDocument/2006/relationships/hyperlink" Target="http://es.wikipedia.org/wiki/Carranque" TargetMode="External" /><Relationship Id="rId13" Type="http://schemas.openxmlformats.org/officeDocument/2006/relationships/hyperlink" Target="http://es.wikipedia.org/wiki/Casarrubios_del_Monte" TargetMode="External" /><Relationship Id="rId14" Type="http://schemas.openxmlformats.org/officeDocument/2006/relationships/hyperlink" Target="http://es.wikipedia.org/wiki/Cedillo_del_Condado" TargetMode="External" /><Relationship Id="rId15" Type="http://schemas.openxmlformats.org/officeDocument/2006/relationships/hyperlink" Target="http://es.wikipedia.org/wiki/Chozas_de_Canales" TargetMode="External" /><Relationship Id="rId16" Type="http://schemas.openxmlformats.org/officeDocument/2006/relationships/hyperlink" Target="http://es.wikipedia.org/wiki/Cobisa" TargetMode="External" /><Relationship Id="rId17" Type="http://schemas.openxmlformats.org/officeDocument/2006/relationships/hyperlink" Target="http://es.wikipedia.org/wiki/Consuegra" TargetMode="External" /><Relationship Id="rId18" Type="http://schemas.openxmlformats.org/officeDocument/2006/relationships/hyperlink" Target="http://es.wikipedia.org/wiki/Escalona_(Toledo)" TargetMode="External" /><Relationship Id="rId19" Type="http://schemas.openxmlformats.org/officeDocument/2006/relationships/hyperlink" Target="http://es.wikipedia.org/wiki/Esquivias" TargetMode="External" /><Relationship Id="rId20" Type="http://schemas.openxmlformats.org/officeDocument/2006/relationships/hyperlink" Target="http://es.wikipedia.org/wiki/Fuensalida" TargetMode="External" /><Relationship Id="rId21" Type="http://schemas.openxmlformats.org/officeDocument/2006/relationships/hyperlink" Target="http://es.wikipedia.org/wiki/Lominchar" TargetMode="External" /><Relationship Id="rId22" Type="http://schemas.openxmlformats.org/officeDocument/2006/relationships/hyperlink" Target="http://es.wikipedia.org/wiki/Madridejos" TargetMode="External" /><Relationship Id="rId23" Type="http://schemas.openxmlformats.org/officeDocument/2006/relationships/hyperlink" Target="http://es.wikipedia.org/wiki/Mag%C3%A1n" TargetMode="External" /><Relationship Id="rId24" Type="http://schemas.openxmlformats.org/officeDocument/2006/relationships/hyperlink" Target="http://es.wikipedia.org/wiki/M%C3%A9ntrida" TargetMode="External" /><Relationship Id="rId25" Type="http://schemas.openxmlformats.org/officeDocument/2006/relationships/hyperlink" Target="http://es.wikipedia.org/wiki/Mocej%C3%B3n" TargetMode="External" /><Relationship Id="rId26" Type="http://schemas.openxmlformats.org/officeDocument/2006/relationships/hyperlink" Target="http://es.wikipedia.org/wiki/Mora_(Toledo)" TargetMode="External" /><Relationship Id="rId27" Type="http://schemas.openxmlformats.org/officeDocument/2006/relationships/hyperlink" Target="http://es.wikipedia.org/wiki/Nambroca" TargetMode="External" /><Relationship Id="rId28" Type="http://schemas.openxmlformats.org/officeDocument/2006/relationships/hyperlink" Target="http://es.wikipedia.org/wiki/Noblejas" TargetMode="External" /><Relationship Id="rId29" Type="http://schemas.openxmlformats.org/officeDocument/2006/relationships/hyperlink" Target="http://es.wikipedia.org/wiki/Numancia_de_la_Sagra" TargetMode="External" /><Relationship Id="rId30" Type="http://schemas.openxmlformats.org/officeDocument/2006/relationships/hyperlink" Target="http://es.wikipedia.org/wiki/Oca%C3%B1a" TargetMode="External" /><Relationship Id="rId31" Type="http://schemas.openxmlformats.org/officeDocument/2006/relationships/hyperlink" Target="http://es.wikipedia.org/wiki/Ol%C3%ADas_del_Rey" TargetMode="External" /><Relationship Id="rId32" Type="http://schemas.openxmlformats.org/officeDocument/2006/relationships/hyperlink" Target="http://es.wikipedia.org/wiki/Ont%C3%ADgola" TargetMode="External" /><Relationship Id="rId33" Type="http://schemas.openxmlformats.org/officeDocument/2006/relationships/hyperlink" Target="http://es.wikipedia.org/wiki/Pantoja_(Toledo)" TargetMode="External" /><Relationship Id="rId34" Type="http://schemas.openxmlformats.org/officeDocument/2006/relationships/hyperlink" Target="http://es.wikipedia.org/wiki/Pepino_(Toledo)" TargetMode="External" /><Relationship Id="rId35" Type="http://schemas.openxmlformats.org/officeDocument/2006/relationships/hyperlink" Target="http://es.wikipedia.org/wiki/La_Puebla_de_Montalb%C3%A1n" TargetMode="External" /><Relationship Id="rId36" Type="http://schemas.openxmlformats.org/officeDocument/2006/relationships/hyperlink" Target="http://es.wikipedia.org/wiki/Quintanar_de_la_Orden" TargetMode="External" /><Relationship Id="rId37" Type="http://schemas.openxmlformats.org/officeDocument/2006/relationships/hyperlink" Target="http://es.wikipedia.org/wiki/Recas" TargetMode="External" /><Relationship Id="rId38" Type="http://schemas.openxmlformats.org/officeDocument/2006/relationships/hyperlink" Target="http://es.wikipedia.org/wiki/Santa_Cruz_del_Retamar" TargetMode="External" /><Relationship Id="rId39" Type="http://schemas.openxmlformats.org/officeDocument/2006/relationships/hyperlink" Target="http://es.wikipedia.org/wiki/Sese%C3%B1a" TargetMode="External" /><Relationship Id="rId40" Type="http://schemas.openxmlformats.org/officeDocument/2006/relationships/hyperlink" Target="http://es.wikipedia.org/wiki/Sonseca" TargetMode="External" /><Relationship Id="rId41" Type="http://schemas.openxmlformats.org/officeDocument/2006/relationships/hyperlink" Target="http://es.wikipedia.org/wiki/Torrijos" TargetMode="External" /><Relationship Id="rId42" Type="http://schemas.openxmlformats.org/officeDocument/2006/relationships/hyperlink" Target="http://es.wikipedia.org/wiki/Ugena" TargetMode="External" /><Relationship Id="rId43" Type="http://schemas.openxmlformats.org/officeDocument/2006/relationships/hyperlink" Target="http://es.wikipedia.org/wiki/Valmojado" TargetMode="External" /><Relationship Id="rId44" Type="http://schemas.openxmlformats.org/officeDocument/2006/relationships/hyperlink" Target="http://es.wikipedia.org/wiki/Las_Ventas_de_Retamosa" TargetMode="External" /><Relationship Id="rId45" Type="http://schemas.openxmlformats.org/officeDocument/2006/relationships/hyperlink" Target="http://es.wikipedia.org/wiki/Villaca%C3%B1as" TargetMode="External" /><Relationship Id="rId46" Type="http://schemas.openxmlformats.org/officeDocument/2006/relationships/hyperlink" Target="http://es.wikipedia.org/wiki/Villaluenga_de_la_Sagra" TargetMode="External" /><Relationship Id="rId47" Type="http://schemas.openxmlformats.org/officeDocument/2006/relationships/hyperlink" Target="http://es.wikipedia.org/wiki/El_Viso_de_San_Juan" TargetMode="External" /><Relationship Id="rId48" Type="http://schemas.openxmlformats.org/officeDocument/2006/relationships/hyperlink" Target="http://es.wikipedia.org/wiki/Yeles" TargetMode="External" /><Relationship Id="rId49" Type="http://schemas.openxmlformats.org/officeDocument/2006/relationships/hyperlink" Target="http://es.wikipedia.org/wiki/Yuncler" TargetMode="External" /><Relationship Id="rId50" Type="http://schemas.openxmlformats.org/officeDocument/2006/relationships/hyperlink" Target="http://es.wikipedia.org/wiki/Yuncos" TargetMode="External" /><Relationship Id="rId5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s.wikipedia.org/wiki/Ab%C3%A1nades" TargetMode="External" /><Relationship Id="rId2" Type="http://schemas.openxmlformats.org/officeDocument/2006/relationships/hyperlink" Target="http://es.wikipedia.org/wiki/Ablanque" TargetMode="External" /><Relationship Id="rId3" Type="http://schemas.openxmlformats.org/officeDocument/2006/relationships/hyperlink" Target="http://es.wikipedia.org/wiki/Adobes" TargetMode="External" /><Relationship Id="rId4" Type="http://schemas.openxmlformats.org/officeDocument/2006/relationships/hyperlink" Target="http://es.wikipedia.org/wiki/Alaminos" TargetMode="External" /><Relationship Id="rId5" Type="http://schemas.openxmlformats.org/officeDocument/2006/relationships/hyperlink" Target="http://es.wikipedia.org/wiki/Alarilla" TargetMode="External" /><Relationship Id="rId6" Type="http://schemas.openxmlformats.org/officeDocument/2006/relationships/hyperlink" Target="http://es.wikipedia.org/wiki/Albalate_de_Zorita" TargetMode="External" /><Relationship Id="rId7" Type="http://schemas.openxmlformats.org/officeDocument/2006/relationships/hyperlink" Target="http://es.wikipedia.org/wiki/Albares" TargetMode="External" /><Relationship Id="rId8" Type="http://schemas.openxmlformats.org/officeDocument/2006/relationships/hyperlink" Target="http://es.wikipedia.org/wiki/Albendiego" TargetMode="External" /><Relationship Id="rId9" Type="http://schemas.openxmlformats.org/officeDocument/2006/relationships/hyperlink" Target="http://es.wikipedia.org/wiki/Alcocer" TargetMode="External" /><Relationship Id="rId10" Type="http://schemas.openxmlformats.org/officeDocument/2006/relationships/hyperlink" Target="http://es.wikipedia.org/wiki/Alcolea_de_las_Pe%C3%B1as" TargetMode="External" /><Relationship Id="rId11" Type="http://schemas.openxmlformats.org/officeDocument/2006/relationships/hyperlink" Target="http://es.wikipedia.org/wiki/Alcolea_del_Pinar" TargetMode="External" /><Relationship Id="rId12" Type="http://schemas.openxmlformats.org/officeDocument/2006/relationships/hyperlink" Target="http://es.wikipedia.org/wiki/Alcoroches" TargetMode="External" /><Relationship Id="rId13" Type="http://schemas.openxmlformats.org/officeDocument/2006/relationships/hyperlink" Target="http://es.wikipedia.org/wiki/Aldeanueva_de_Guadalajara" TargetMode="External" /><Relationship Id="rId14" Type="http://schemas.openxmlformats.org/officeDocument/2006/relationships/hyperlink" Target="http://es.wikipedia.org/wiki/Algar_de_Mesa" TargetMode="External" /><Relationship Id="rId15" Type="http://schemas.openxmlformats.org/officeDocument/2006/relationships/hyperlink" Target="http://es.wikipedia.org/wiki/Algora" TargetMode="External" /><Relationship Id="rId16" Type="http://schemas.openxmlformats.org/officeDocument/2006/relationships/hyperlink" Target="http://es.wikipedia.org/wiki/Alh%C3%B3ndiga_(Guadalajara)" TargetMode="External" /><Relationship Id="rId17" Type="http://schemas.openxmlformats.org/officeDocument/2006/relationships/hyperlink" Target="http://es.wikipedia.org/wiki/Alique" TargetMode="External" /><Relationship Id="rId18" Type="http://schemas.openxmlformats.org/officeDocument/2006/relationships/hyperlink" Target="http://es.wikipedia.org/wiki/Almadrones" TargetMode="External" /><Relationship Id="rId19" Type="http://schemas.openxmlformats.org/officeDocument/2006/relationships/hyperlink" Target="http://es.wikipedia.org/wiki/Almoguera" TargetMode="External" /><Relationship Id="rId20" Type="http://schemas.openxmlformats.org/officeDocument/2006/relationships/hyperlink" Target="http://es.wikipedia.org/wiki/Almonacid_de_Zorita" TargetMode="External" /><Relationship Id="rId21" Type="http://schemas.openxmlformats.org/officeDocument/2006/relationships/hyperlink" Target="http://es.wikipedia.org/wiki/Aloc%C3%A9n" TargetMode="External" /><Relationship Id="rId22" Type="http://schemas.openxmlformats.org/officeDocument/2006/relationships/hyperlink" Target="http://es.wikipedia.org/wiki/Alustante" TargetMode="External" /><Relationship Id="rId23" Type="http://schemas.openxmlformats.org/officeDocument/2006/relationships/hyperlink" Target="http://es.wikipedia.org/wiki/Ang%C3%B3n" TargetMode="External" /><Relationship Id="rId24" Type="http://schemas.openxmlformats.org/officeDocument/2006/relationships/hyperlink" Target="http://es.wikipedia.org/wiki/Anguita_(Guadalajara)" TargetMode="External" /><Relationship Id="rId25" Type="http://schemas.openxmlformats.org/officeDocument/2006/relationships/hyperlink" Target="http://es.wikipedia.org/wiki/Anquela_del_Ducado" TargetMode="External" /><Relationship Id="rId26" Type="http://schemas.openxmlformats.org/officeDocument/2006/relationships/hyperlink" Target="http://es.wikipedia.org/wiki/Anquela_del_Pedregal" TargetMode="External" /><Relationship Id="rId27" Type="http://schemas.openxmlformats.org/officeDocument/2006/relationships/hyperlink" Target="http://es.wikipedia.org/wiki/Aranzueque" TargetMode="External" /><Relationship Id="rId28" Type="http://schemas.openxmlformats.org/officeDocument/2006/relationships/hyperlink" Target="http://es.wikipedia.org/wiki/Arbanc%C3%B3n" TargetMode="External" /><Relationship Id="rId29" Type="http://schemas.openxmlformats.org/officeDocument/2006/relationships/hyperlink" Target="http://es.wikipedia.org/wiki/Arbeteta" TargetMode="External" /><Relationship Id="rId30" Type="http://schemas.openxmlformats.org/officeDocument/2006/relationships/hyperlink" Target="http://es.wikipedia.org/wiki/Argecilla" TargetMode="External" /><Relationship Id="rId31" Type="http://schemas.openxmlformats.org/officeDocument/2006/relationships/hyperlink" Target="http://es.wikipedia.org/wiki/Armallones" TargetMode="External" /><Relationship Id="rId32" Type="http://schemas.openxmlformats.org/officeDocument/2006/relationships/hyperlink" Target="http://es.wikipedia.org/wiki/Armu%C3%B1a_de_Taju%C3%B1a" TargetMode="External" /><Relationship Id="rId33" Type="http://schemas.openxmlformats.org/officeDocument/2006/relationships/hyperlink" Target="http://es.wikipedia.org/wiki/Arroyo_de_las_Fraguas" TargetMode="External" /><Relationship Id="rId34" Type="http://schemas.openxmlformats.org/officeDocument/2006/relationships/hyperlink" Target="http://es.wikipedia.org/wiki/Atanz%C3%B3n" TargetMode="External" /><Relationship Id="rId35" Type="http://schemas.openxmlformats.org/officeDocument/2006/relationships/hyperlink" Target="http://es.wikipedia.org/wiki/Atienza" TargetMode="External" /><Relationship Id="rId36" Type="http://schemas.openxmlformats.org/officeDocument/2006/relationships/hyperlink" Target="http://es.wikipedia.org/wiki/Au%C3%B1%C3%B3n" TargetMode="External" /><Relationship Id="rId37" Type="http://schemas.openxmlformats.org/officeDocument/2006/relationships/hyperlink" Target="http://es.wikipedia.org/wiki/Baides" TargetMode="External" /><Relationship Id="rId38" Type="http://schemas.openxmlformats.org/officeDocument/2006/relationships/hyperlink" Target="http://es.wikipedia.org/wiki/Ba%C3%B1os_de_Tajo" TargetMode="External" /><Relationship Id="rId39" Type="http://schemas.openxmlformats.org/officeDocument/2006/relationships/hyperlink" Target="http://es.wikipedia.org/wiki/Ba%C3%B1uelos_(Guadalajara)" TargetMode="External" /><Relationship Id="rId40" Type="http://schemas.openxmlformats.org/officeDocument/2006/relationships/hyperlink" Target="http://es.wikipedia.org/wiki/Barriopedro" TargetMode="External" /><Relationship Id="rId41" Type="http://schemas.openxmlformats.org/officeDocument/2006/relationships/hyperlink" Target="http://es.wikipedia.org/wiki/Berninches" TargetMode="External" /><Relationship Id="rId42" Type="http://schemas.openxmlformats.org/officeDocument/2006/relationships/hyperlink" Target="http://es.wikipedia.org/wiki/La_Bodera" TargetMode="External" /><Relationship Id="rId43" Type="http://schemas.openxmlformats.org/officeDocument/2006/relationships/hyperlink" Target="http://es.wikipedia.org/wiki/Brihuega" TargetMode="External" /><Relationship Id="rId44" Type="http://schemas.openxmlformats.org/officeDocument/2006/relationships/hyperlink" Target="http://es.wikipedia.org/wiki/Budia" TargetMode="External" /><Relationship Id="rId45" Type="http://schemas.openxmlformats.org/officeDocument/2006/relationships/hyperlink" Target="http://es.wikipedia.org/wiki/Bujalaro" TargetMode="External" /><Relationship Id="rId46" Type="http://schemas.openxmlformats.org/officeDocument/2006/relationships/hyperlink" Target="http://es.wikipedia.org/wiki/Bustares" TargetMode="External" /><Relationship Id="rId47" Type="http://schemas.openxmlformats.org/officeDocument/2006/relationships/hyperlink" Target="http://es.wikipedia.org/wiki/Campillo_de_Due%C3%B1as" TargetMode="External" /><Relationship Id="rId48" Type="http://schemas.openxmlformats.org/officeDocument/2006/relationships/hyperlink" Target="http://es.wikipedia.org/wiki/Campillo_de_Ranas" TargetMode="External" /><Relationship Id="rId49" Type="http://schemas.openxmlformats.org/officeDocument/2006/relationships/hyperlink" Target="http://es.wikipedia.org/wiki/Campis%C3%A1balos" TargetMode="External" /><Relationship Id="rId50" Type="http://schemas.openxmlformats.org/officeDocument/2006/relationships/hyperlink" Target="http://es.wikipedia.org/wiki/Canredondo" TargetMode="External" /><Relationship Id="rId51" Type="http://schemas.openxmlformats.org/officeDocument/2006/relationships/hyperlink" Target="http://es.wikipedia.org/wiki/Cantalojas" TargetMode="External" /><Relationship Id="rId52" Type="http://schemas.openxmlformats.org/officeDocument/2006/relationships/hyperlink" Target="http://es.wikipedia.org/wiki/Ca%C3%B1izar" TargetMode="External" /><Relationship Id="rId53" Type="http://schemas.openxmlformats.org/officeDocument/2006/relationships/hyperlink" Target="http://es.wikipedia.org/wiki/El_Cardoso_de_la_Sierra" TargetMode="External" /><Relationship Id="rId54" Type="http://schemas.openxmlformats.org/officeDocument/2006/relationships/hyperlink" Target="http://es.wikipedia.org/wiki/Casa_de_Uceda" TargetMode="External" /><Relationship Id="rId55" Type="http://schemas.openxmlformats.org/officeDocument/2006/relationships/hyperlink" Target="http://es.wikipedia.org/wiki/Casas_de_San_Galindo" TargetMode="External" /><Relationship Id="rId56" Type="http://schemas.openxmlformats.org/officeDocument/2006/relationships/hyperlink" Target="http://es.wikipedia.org/wiki/Caspue%C3%B1as" TargetMode="External" /><Relationship Id="rId57" Type="http://schemas.openxmlformats.org/officeDocument/2006/relationships/hyperlink" Target="http://es.wikipedia.org/wiki/Castej%C3%B3n_de_Henares" TargetMode="External" /><Relationship Id="rId58" Type="http://schemas.openxmlformats.org/officeDocument/2006/relationships/hyperlink" Target="http://es.wikipedia.org/wiki/Castellar_de_la_Muela" TargetMode="External" /><Relationship Id="rId59" Type="http://schemas.openxmlformats.org/officeDocument/2006/relationships/hyperlink" Target="http://es.wikipedia.org/wiki/Castilforte" TargetMode="External" /><Relationship Id="rId60" Type="http://schemas.openxmlformats.org/officeDocument/2006/relationships/hyperlink" Target="http://es.wikipedia.org/wiki/Castilnuevo" TargetMode="External" /><Relationship Id="rId61" Type="http://schemas.openxmlformats.org/officeDocument/2006/relationships/hyperlink" Target="http://es.wikipedia.org/wiki/Cendejas_de_Enmedio" TargetMode="External" /><Relationship Id="rId62" Type="http://schemas.openxmlformats.org/officeDocument/2006/relationships/hyperlink" Target="http://es.wikipedia.org/wiki/Cendejas_de_la_Torre" TargetMode="External" /><Relationship Id="rId63" Type="http://schemas.openxmlformats.org/officeDocument/2006/relationships/hyperlink" Target="http://es.wikipedia.org/wiki/Centenera" TargetMode="External" /><Relationship Id="rId64" Type="http://schemas.openxmlformats.org/officeDocument/2006/relationships/hyperlink" Target="http://es.wikipedia.org/wiki/Checa_(Guadalajara)" TargetMode="External" /><Relationship Id="rId65" Type="http://schemas.openxmlformats.org/officeDocument/2006/relationships/hyperlink" Target="http://es.wikipedia.org/wiki/Chequilla" TargetMode="External" /><Relationship Id="rId66" Type="http://schemas.openxmlformats.org/officeDocument/2006/relationships/hyperlink" Target="http://es.wikipedia.org/wiki/Chillar%C3%B3n_del_Rey" TargetMode="External" /><Relationship Id="rId67" Type="http://schemas.openxmlformats.org/officeDocument/2006/relationships/hyperlink" Target="http://es.wikipedia.org/wiki/Cifuentes" TargetMode="External" /><Relationship Id="rId68" Type="http://schemas.openxmlformats.org/officeDocument/2006/relationships/hyperlink" Target="http://es.wikipedia.org/wiki/Cincovillas" TargetMode="External" /><Relationship Id="rId69" Type="http://schemas.openxmlformats.org/officeDocument/2006/relationships/hyperlink" Target="http://es.wikipedia.org/wiki/Ciruelas" TargetMode="External" /><Relationship Id="rId70" Type="http://schemas.openxmlformats.org/officeDocument/2006/relationships/hyperlink" Target="http://es.wikipedia.org/wiki/Ciruelos_del_Pinar" TargetMode="External" /><Relationship Id="rId71" Type="http://schemas.openxmlformats.org/officeDocument/2006/relationships/hyperlink" Target="http://es.wikipedia.org/wiki/Cobeta" TargetMode="External" /><Relationship Id="rId72" Type="http://schemas.openxmlformats.org/officeDocument/2006/relationships/hyperlink" Target="http://es.wikipedia.org/wiki/Cogollor" TargetMode="External" /><Relationship Id="rId73" Type="http://schemas.openxmlformats.org/officeDocument/2006/relationships/hyperlink" Target="http://es.wikipedia.org/wiki/Condemios_de_Abajo" TargetMode="External" /><Relationship Id="rId74" Type="http://schemas.openxmlformats.org/officeDocument/2006/relationships/hyperlink" Target="http://es.wikipedia.org/wiki/Condemios_de_Arriba" TargetMode="External" /><Relationship Id="rId75" Type="http://schemas.openxmlformats.org/officeDocument/2006/relationships/hyperlink" Target="http://es.wikipedia.org/wiki/Congostrina" TargetMode="External" /><Relationship Id="rId76" Type="http://schemas.openxmlformats.org/officeDocument/2006/relationships/hyperlink" Target="http://es.wikipedia.org/wiki/Copernal" TargetMode="External" /><Relationship Id="rId77" Type="http://schemas.openxmlformats.org/officeDocument/2006/relationships/hyperlink" Target="http://es.wikipedia.org/wiki/Corduente" TargetMode="External" /><Relationship Id="rId78" Type="http://schemas.openxmlformats.org/officeDocument/2006/relationships/hyperlink" Target="http://es.wikipedia.org/wiki/El_Cubillo_de_Uceda" TargetMode="External" /><Relationship Id="rId79" Type="http://schemas.openxmlformats.org/officeDocument/2006/relationships/hyperlink" Target="http://es.wikipedia.org/wiki/Driebes" TargetMode="External" /><Relationship Id="rId80" Type="http://schemas.openxmlformats.org/officeDocument/2006/relationships/hyperlink" Target="http://es.wikipedia.org/wiki/Dur%C3%B3n" TargetMode="External" /><Relationship Id="rId81" Type="http://schemas.openxmlformats.org/officeDocument/2006/relationships/hyperlink" Target="http://es.wikipedia.org/wiki/Embid" TargetMode="External" /><Relationship Id="rId82" Type="http://schemas.openxmlformats.org/officeDocument/2006/relationships/hyperlink" Target="http://es.wikipedia.org/wiki/Escamilla" TargetMode="External" /><Relationship Id="rId83" Type="http://schemas.openxmlformats.org/officeDocument/2006/relationships/hyperlink" Target="http://es.wikipedia.org/wiki/Escariche" TargetMode="External" /><Relationship Id="rId84" Type="http://schemas.openxmlformats.org/officeDocument/2006/relationships/hyperlink" Target="http://es.wikipedia.org/wiki/Escopete" TargetMode="External" /><Relationship Id="rId85" Type="http://schemas.openxmlformats.org/officeDocument/2006/relationships/hyperlink" Target="http://es.wikipedia.org/wiki/Espinosa_de_Henares" TargetMode="External" /><Relationship Id="rId86" Type="http://schemas.openxmlformats.org/officeDocument/2006/relationships/hyperlink" Target="http://es.wikipedia.org/wiki/Esplegares" TargetMode="External" /><Relationship Id="rId87" Type="http://schemas.openxmlformats.org/officeDocument/2006/relationships/hyperlink" Target="http://es.wikipedia.org/wiki/Establ%C3%A9s" TargetMode="External" /><Relationship Id="rId88" Type="http://schemas.openxmlformats.org/officeDocument/2006/relationships/hyperlink" Target="http://es.wikipedia.org/wiki/Estri%C3%A9gana" TargetMode="External" /><Relationship Id="rId89" Type="http://schemas.openxmlformats.org/officeDocument/2006/relationships/hyperlink" Target="http://es.wikipedia.org/wiki/Fuembellida" TargetMode="External" /><Relationship Id="rId90" Type="http://schemas.openxmlformats.org/officeDocument/2006/relationships/hyperlink" Target="http://es.wikipedia.org/wiki/Fuencemill%C3%A1n" TargetMode="External" /><Relationship Id="rId91" Type="http://schemas.openxmlformats.org/officeDocument/2006/relationships/hyperlink" Target="http://es.wikipedia.org/wiki/Fuentelahiguera_de_Albatages" TargetMode="External" /><Relationship Id="rId92" Type="http://schemas.openxmlformats.org/officeDocument/2006/relationships/hyperlink" Target="http://es.wikipedia.org/wiki/Fuentelencina" TargetMode="External" /><Relationship Id="rId93" Type="http://schemas.openxmlformats.org/officeDocument/2006/relationships/hyperlink" Target="http://es.wikipedia.org/wiki/Fuentelsaz" TargetMode="External" /><Relationship Id="rId94" Type="http://schemas.openxmlformats.org/officeDocument/2006/relationships/hyperlink" Target="http://es.wikipedia.org/wiki/Fuentelviejo" TargetMode="External" /><Relationship Id="rId95" Type="http://schemas.openxmlformats.org/officeDocument/2006/relationships/hyperlink" Target="http://es.wikipedia.org/wiki/Fuentenovilla" TargetMode="External" /><Relationship Id="rId96" Type="http://schemas.openxmlformats.org/officeDocument/2006/relationships/hyperlink" Target="http://es.wikipedia.org/wiki/Gajanejos" TargetMode="External" /><Relationship Id="rId97" Type="http://schemas.openxmlformats.org/officeDocument/2006/relationships/hyperlink" Target="http://es.wikipedia.org/wiki/Gal%C3%A1pagos_(Guadalajara)" TargetMode="External" /><Relationship Id="rId98" Type="http://schemas.openxmlformats.org/officeDocument/2006/relationships/hyperlink" Target="http://es.wikipedia.org/wiki/Galve_de_Sorbe" TargetMode="External" /><Relationship Id="rId99" Type="http://schemas.openxmlformats.org/officeDocument/2006/relationships/hyperlink" Target="http://es.wikipedia.org/wiki/Gascue%C3%B1a_de_Bornova" TargetMode="External" /><Relationship Id="rId100" Type="http://schemas.openxmlformats.org/officeDocument/2006/relationships/hyperlink" Target="http://es.wikipedia.org/wiki/Henche" TargetMode="External" /><Relationship Id="rId101" Type="http://schemas.openxmlformats.org/officeDocument/2006/relationships/hyperlink" Target="http://es.wikipedia.org/wiki/Heras_de_Ayuso" TargetMode="External" /><Relationship Id="rId102" Type="http://schemas.openxmlformats.org/officeDocument/2006/relationships/hyperlink" Target="http://es.wikipedia.org/wiki/Herrer%C3%ADa_(Guadalajara)" TargetMode="External" /><Relationship Id="rId103" Type="http://schemas.openxmlformats.org/officeDocument/2006/relationships/hyperlink" Target="http://es.wikipedia.org/wiki/Hiendelaencina" TargetMode="External" /><Relationship Id="rId104" Type="http://schemas.openxmlformats.org/officeDocument/2006/relationships/hyperlink" Target="http://es.wikipedia.org/wiki/Hijes" TargetMode="External" /><Relationship Id="rId105" Type="http://schemas.openxmlformats.org/officeDocument/2006/relationships/hyperlink" Target="http://es.wikipedia.org/wiki/Hita" TargetMode="External" /><Relationship Id="rId106" Type="http://schemas.openxmlformats.org/officeDocument/2006/relationships/hyperlink" Target="http://es.wikipedia.org/wiki/Hombrados" TargetMode="External" /><Relationship Id="rId107" Type="http://schemas.openxmlformats.org/officeDocument/2006/relationships/hyperlink" Target="http://es.wikipedia.org/wiki/Hontoba" TargetMode="External" /><Relationship Id="rId108" Type="http://schemas.openxmlformats.org/officeDocument/2006/relationships/hyperlink" Target="http://es.wikipedia.org/wiki/La_Huerce" TargetMode="External" /><Relationship Id="rId109" Type="http://schemas.openxmlformats.org/officeDocument/2006/relationships/hyperlink" Target="http://es.wikipedia.org/wiki/Hu%C3%A9rmeces_del_Cerro" TargetMode="External" /><Relationship Id="rId110" Type="http://schemas.openxmlformats.org/officeDocument/2006/relationships/hyperlink" Target="http://es.wikipedia.org/wiki/Huertahernando" TargetMode="External" /><Relationship Id="rId111" Type="http://schemas.openxmlformats.org/officeDocument/2006/relationships/hyperlink" Target="http://es.wikipedia.org/wiki/Hueva_(Espa%C3%B1a)" TargetMode="External" /><Relationship Id="rId112" Type="http://schemas.openxmlformats.org/officeDocument/2006/relationships/hyperlink" Target="http://es.wikipedia.org/wiki/Illana" TargetMode="External" /><Relationship Id="rId113" Type="http://schemas.openxmlformats.org/officeDocument/2006/relationships/hyperlink" Target="http://es.wikipedia.org/wiki/Ini%C3%A9stola" TargetMode="External" /><Relationship Id="rId114" Type="http://schemas.openxmlformats.org/officeDocument/2006/relationships/hyperlink" Target="http://es.wikipedia.org/wiki/Las_Inviernas" TargetMode="External" /><Relationship Id="rId115" Type="http://schemas.openxmlformats.org/officeDocument/2006/relationships/hyperlink" Target="http://es.wikipedia.org/wiki/Irueste" TargetMode="External" /><Relationship Id="rId116" Type="http://schemas.openxmlformats.org/officeDocument/2006/relationships/hyperlink" Target="http://es.wikipedia.org/wiki/Jadraque" TargetMode="External" /><Relationship Id="rId117" Type="http://schemas.openxmlformats.org/officeDocument/2006/relationships/hyperlink" Target="http://es.wikipedia.org/wiki/Jirueque" TargetMode="External" /><Relationship Id="rId118" Type="http://schemas.openxmlformats.org/officeDocument/2006/relationships/hyperlink" Target="http://es.wikipedia.org/wiki/Ledanca" TargetMode="External" /><Relationship Id="rId119" Type="http://schemas.openxmlformats.org/officeDocument/2006/relationships/hyperlink" Target="http://es.wikipedia.org/wiki/Loranca_de_Taju%C3%B1a" TargetMode="External" /><Relationship Id="rId120" Type="http://schemas.openxmlformats.org/officeDocument/2006/relationships/hyperlink" Target="http://es.wikipedia.org/wiki/Lupiana" TargetMode="External" /><Relationship Id="rId121" Type="http://schemas.openxmlformats.org/officeDocument/2006/relationships/hyperlink" Target="http://es.wikipedia.org/wiki/Luzaga" TargetMode="External" /><Relationship Id="rId122" Type="http://schemas.openxmlformats.org/officeDocument/2006/relationships/hyperlink" Target="http://es.wikipedia.org/wiki/Luz%C3%B3n_(Guadalajara)" TargetMode="External" /><Relationship Id="rId123" Type="http://schemas.openxmlformats.org/officeDocument/2006/relationships/hyperlink" Target="http://es.wikipedia.org/wiki/Majaelrayo" TargetMode="External" /><Relationship Id="rId124" Type="http://schemas.openxmlformats.org/officeDocument/2006/relationships/hyperlink" Target="http://es.wikipedia.org/wiki/M%C3%A1laga_del_Fresno" TargetMode="External" /><Relationship Id="rId125" Type="http://schemas.openxmlformats.org/officeDocument/2006/relationships/hyperlink" Target="http://es.wikipedia.org/wiki/Malaguilla" TargetMode="External" /><Relationship Id="rId126" Type="http://schemas.openxmlformats.org/officeDocument/2006/relationships/hyperlink" Target="http://es.wikipedia.org/wiki/Mandayona" TargetMode="External" /><Relationship Id="rId127" Type="http://schemas.openxmlformats.org/officeDocument/2006/relationships/hyperlink" Target="http://es.wikipedia.org/wiki/Mantiel" TargetMode="External" /><Relationship Id="rId128" Type="http://schemas.openxmlformats.org/officeDocument/2006/relationships/hyperlink" Target="http://es.wikipedia.org/wiki/Maranch%C3%B3n" TargetMode="External" /><Relationship Id="rId129" Type="http://schemas.openxmlformats.org/officeDocument/2006/relationships/hyperlink" Target="http://es.wikipedia.org/wiki/Masegoso_de_Taju%C3%B1a" TargetMode="External" /><Relationship Id="rId130" Type="http://schemas.openxmlformats.org/officeDocument/2006/relationships/hyperlink" Target="http://es.wikipedia.org/wiki/Matarrubia" TargetMode="External" /><Relationship Id="rId131" Type="http://schemas.openxmlformats.org/officeDocument/2006/relationships/hyperlink" Target="http://es.wikipedia.org/wiki/Matillas" TargetMode="External" /><Relationship Id="rId132" Type="http://schemas.openxmlformats.org/officeDocument/2006/relationships/hyperlink" Target="http://es.wikipedia.org/wiki/Mazarete" TargetMode="External" /><Relationship Id="rId133" Type="http://schemas.openxmlformats.org/officeDocument/2006/relationships/hyperlink" Target="http://es.wikipedia.org/wiki/Mazuecos" TargetMode="External" /><Relationship Id="rId134" Type="http://schemas.openxmlformats.org/officeDocument/2006/relationships/hyperlink" Target="http://es.wikipedia.org/wiki/Medranda" TargetMode="External" /><Relationship Id="rId135" Type="http://schemas.openxmlformats.org/officeDocument/2006/relationships/hyperlink" Target="http://es.wikipedia.org/wiki/Megina" TargetMode="External" /><Relationship Id="rId136" Type="http://schemas.openxmlformats.org/officeDocument/2006/relationships/hyperlink" Target="http://es.wikipedia.org/wiki/Membrillera" TargetMode="External" /><Relationship Id="rId137" Type="http://schemas.openxmlformats.org/officeDocument/2006/relationships/hyperlink" Target="http://es.wikipedia.org/wiki/Miedes_de_Atienza" TargetMode="External" /><Relationship Id="rId138" Type="http://schemas.openxmlformats.org/officeDocument/2006/relationships/hyperlink" Target="http://es.wikipedia.org/wiki/La_Mierla" TargetMode="External" /><Relationship Id="rId139" Type="http://schemas.openxmlformats.org/officeDocument/2006/relationships/hyperlink" Target="http://es.wikipedia.org/wiki/Millana" TargetMode="External" /><Relationship Id="rId140" Type="http://schemas.openxmlformats.org/officeDocument/2006/relationships/hyperlink" Target="http://es.wikipedia.org/wiki/Milmarcos" TargetMode="External" /><Relationship Id="rId141" Type="http://schemas.openxmlformats.org/officeDocument/2006/relationships/hyperlink" Target="http://es.wikipedia.org/wiki/La_Mi%C3%B1osa" TargetMode="External" /><Relationship Id="rId142" Type="http://schemas.openxmlformats.org/officeDocument/2006/relationships/hyperlink" Target="http://es.wikipedia.org/wiki/Mirabueno" TargetMode="External" /><Relationship Id="rId143" Type="http://schemas.openxmlformats.org/officeDocument/2006/relationships/hyperlink" Target="http://es.wikipedia.org/wiki/Miralr%C3%ADo" TargetMode="External" /><Relationship Id="rId144" Type="http://schemas.openxmlformats.org/officeDocument/2006/relationships/hyperlink" Target="http://es.wikipedia.org/wiki/Mochales" TargetMode="External" /><Relationship Id="rId145" Type="http://schemas.openxmlformats.org/officeDocument/2006/relationships/hyperlink" Target="http://es.wikipedia.org/wiki/Mohernando" TargetMode="External" /><Relationship Id="rId146" Type="http://schemas.openxmlformats.org/officeDocument/2006/relationships/hyperlink" Target="http://es.wikipedia.org/wiki/Molina_de_Arag%C3%B3n" TargetMode="External" /><Relationship Id="rId147" Type="http://schemas.openxmlformats.org/officeDocument/2006/relationships/hyperlink" Target="http://es.wikipedia.org/wiki/Monasterio_(Guadalajara)" TargetMode="External" /><Relationship Id="rId148" Type="http://schemas.openxmlformats.org/officeDocument/2006/relationships/hyperlink" Target="http://es.wikipedia.org/wiki/Mond%C3%A9jar" TargetMode="External" /><Relationship Id="rId149" Type="http://schemas.openxmlformats.org/officeDocument/2006/relationships/hyperlink" Target="http://es.wikipedia.org/wiki/Montarr%C3%B3n" TargetMode="External" /><Relationship Id="rId150" Type="http://schemas.openxmlformats.org/officeDocument/2006/relationships/hyperlink" Target="http://es.wikipedia.org/wiki/Moratilla_de_los_Meleros" TargetMode="External" /><Relationship Id="rId151" Type="http://schemas.openxmlformats.org/officeDocument/2006/relationships/hyperlink" Target="http://es.wikipedia.org/wiki/Morenilla" TargetMode="External" /><Relationship Id="rId152" Type="http://schemas.openxmlformats.org/officeDocument/2006/relationships/hyperlink" Target="http://es.wikipedia.org/wiki/Muduex" TargetMode="External" /><Relationship Id="rId153" Type="http://schemas.openxmlformats.org/officeDocument/2006/relationships/hyperlink" Target="http://es.wikipedia.org/wiki/Las_Navas_de_Jadraque" TargetMode="External" /><Relationship Id="rId154" Type="http://schemas.openxmlformats.org/officeDocument/2006/relationships/hyperlink" Target="http://es.wikipedia.org/wiki/Negredo" TargetMode="External" /><Relationship Id="rId155" Type="http://schemas.openxmlformats.org/officeDocument/2006/relationships/hyperlink" Target="http://es.wikipedia.org/wiki/Ocentejo" TargetMode="External" /><Relationship Id="rId156" Type="http://schemas.openxmlformats.org/officeDocument/2006/relationships/hyperlink" Target="http://es.wikipedia.org/wiki/El_Olivar_(Guadalajara)" TargetMode="External" /><Relationship Id="rId157" Type="http://schemas.openxmlformats.org/officeDocument/2006/relationships/hyperlink" Target="http://es.wikipedia.org/wiki/Olmeda_de_Cobeta" TargetMode="External" /><Relationship Id="rId158" Type="http://schemas.openxmlformats.org/officeDocument/2006/relationships/hyperlink" Target="http://es.wikipedia.org/wiki/La_Olmeda_de_Jadraque" TargetMode="External" /><Relationship Id="rId159" Type="http://schemas.openxmlformats.org/officeDocument/2006/relationships/hyperlink" Target="http://es.wikipedia.org/wiki/El_Ordial" TargetMode="External" /><Relationship Id="rId160" Type="http://schemas.openxmlformats.org/officeDocument/2006/relationships/hyperlink" Target="http://es.wikipedia.org/wiki/Orea" TargetMode="External" /><Relationship Id="rId161" Type="http://schemas.openxmlformats.org/officeDocument/2006/relationships/hyperlink" Target="http://es.wikipedia.org/wiki/P%C3%A1lmaces_de_Jadraque" TargetMode="External" /><Relationship Id="rId162" Type="http://schemas.openxmlformats.org/officeDocument/2006/relationships/hyperlink" Target="http://es.wikipedia.org/wiki/Pardos" TargetMode="External" /><Relationship Id="rId163" Type="http://schemas.openxmlformats.org/officeDocument/2006/relationships/hyperlink" Target="http://es.wikipedia.org/wiki/Paredes_de_Sig%C3%BCenza" TargetMode="External" /><Relationship Id="rId164" Type="http://schemas.openxmlformats.org/officeDocument/2006/relationships/hyperlink" Target="http://es.wikipedia.org/wiki/Pareja_(Guadalajara)" TargetMode="External" /><Relationship Id="rId165" Type="http://schemas.openxmlformats.org/officeDocument/2006/relationships/hyperlink" Target="http://es.wikipedia.org/wiki/Pastrana" TargetMode="External" /><Relationship Id="rId166" Type="http://schemas.openxmlformats.org/officeDocument/2006/relationships/hyperlink" Target="http://es.wikipedia.org/wiki/El_Pedregal" TargetMode="External" /><Relationship Id="rId167" Type="http://schemas.openxmlformats.org/officeDocument/2006/relationships/hyperlink" Target="http://es.wikipedia.org/wiki/Pe%C3%B1al%C3%A9n" TargetMode="External" /><Relationship Id="rId168" Type="http://schemas.openxmlformats.org/officeDocument/2006/relationships/hyperlink" Target="http://es.wikipedia.org/wiki/Pe%C3%B1alver" TargetMode="External" /><Relationship Id="rId169" Type="http://schemas.openxmlformats.org/officeDocument/2006/relationships/hyperlink" Target="http://es.wikipedia.org/wiki/Peralejos_de_las_Truchas" TargetMode="External" /><Relationship Id="rId170" Type="http://schemas.openxmlformats.org/officeDocument/2006/relationships/hyperlink" Target="http://es.wikipedia.org/wiki/Peralveche" TargetMode="External" /><Relationship Id="rId171" Type="http://schemas.openxmlformats.org/officeDocument/2006/relationships/hyperlink" Target="http://es.wikipedia.org/wiki/Pinilla_de_Jadraque" TargetMode="External" /><Relationship Id="rId172" Type="http://schemas.openxmlformats.org/officeDocument/2006/relationships/hyperlink" Target="http://es.wikipedia.org/wiki/Pinilla_de_Molina" TargetMode="External" /><Relationship Id="rId173" Type="http://schemas.openxmlformats.org/officeDocument/2006/relationships/hyperlink" Target="http://es.wikipedia.org/wiki/Pioz" TargetMode="External" /><Relationship Id="rId174" Type="http://schemas.openxmlformats.org/officeDocument/2006/relationships/hyperlink" Target="http://es.wikipedia.org/wiki/Piqueras" TargetMode="External" /><Relationship Id="rId175" Type="http://schemas.openxmlformats.org/officeDocument/2006/relationships/hyperlink" Target="http://es.wikipedia.org/wiki/El_Pobo_de_Due%C3%B1as" TargetMode="External" /><Relationship Id="rId176" Type="http://schemas.openxmlformats.org/officeDocument/2006/relationships/hyperlink" Target="http://es.wikipedia.org/wiki/Poveda_de_la_Sierra" TargetMode="External" /><Relationship Id="rId177" Type="http://schemas.openxmlformats.org/officeDocument/2006/relationships/hyperlink" Target="http://es.wikipedia.org/wiki/Pozo_de_Almoguera" TargetMode="External" /><Relationship Id="rId178" Type="http://schemas.openxmlformats.org/officeDocument/2006/relationships/hyperlink" Target="http://es.wikipedia.org/wiki/Pozo_de_Guadalajara" TargetMode="External" /><Relationship Id="rId179" Type="http://schemas.openxmlformats.org/officeDocument/2006/relationships/hyperlink" Target="http://es.wikipedia.org/wiki/Pr%C3%A1dena_de_Atienza" TargetMode="External" /><Relationship Id="rId180" Type="http://schemas.openxmlformats.org/officeDocument/2006/relationships/hyperlink" Target="http://es.wikipedia.org/wiki/Prados_Redondos" TargetMode="External" /><Relationship Id="rId181" Type="http://schemas.openxmlformats.org/officeDocument/2006/relationships/hyperlink" Target="http://es.wikipedia.org/wiki/Puebla_de_Bele%C3%B1a" TargetMode="External" /><Relationship Id="rId182" Type="http://schemas.openxmlformats.org/officeDocument/2006/relationships/hyperlink" Target="http://es.wikipedia.org/wiki/Puebla_de_Valles" TargetMode="External" /><Relationship Id="rId183" Type="http://schemas.openxmlformats.org/officeDocument/2006/relationships/hyperlink" Target="http://es.wikipedia.org/wiki/Rebollosa_de_Jadraque" TargetMode="External" /><Relationship Id="rId184" Type="http://schemas.openxmlformats.org/officeDocument/2006/relationships/hyperlink" Target="http://es.wikipedia.org/wiki/El_Recuenco" TargetMode="External" /><Relationship Id="rId185" Type="http://schemas.openxmlformats.org/officeDocument/2006/relationships/hyperlink" Target="http://es.wikipedia.org/wiki/Renera" TargetMode="External" /><Relationship Id="rId186" Type="http://schemas.openxmlformats.org/officeDocument/2006/relationships/hyperlink" Target="http://es.wikipedia.org/wiki/Retiendas" TargetMode="External" /><Relationship Id="rId187" Type="http://schemas.openxmlformats.org/officeDocument/2006/relationships/hyperlink" Target="http://es.wikipedia.org/wiki/Riba_de_Saelices" TargetMode="External" /><Relationship Id="rId188" Type="http://schemas.openxmlformats.org/officeDocument/2006/relationships/hyperlink" Target="http://es.wikipedia.org/wiki/Rillo_de_Gallo" TargetMode="External" /><Relationship Id="rId189" Type="http://schemas.openxmlformats.org/officeDocument/2006/relationships/hyperlink" Target="http://es.wikipedia.org/wiki/Riofr%C3%ADo_del_Llano" TargetMode="External" /><Relationship Id="rId190" Type="http://schemas.openxmlformats.org/officeDocument/2006/relationships/hyperlink" Target="http://es.wikipedia.org/wiki/Robledillo_de_Mohernando" TargetMode="External" /><Relationship Id="rId191" Type="http://schemas.openxmlformats.org/officeDocument/2006/relationships/hyperlink" Target="http://es.wikipedia.org/wiki/Robledo_de_Corpes" TargetMode="External" /><Relationship Id="rId192" Type="http://schemas.openxmlformats.org/officeDocument/2006/relationships/hyperlink" Target="http://es.wikipedia.org/wiki/Romanillos_de_Atienza" TargetMode="External" /><Relationship Id="rId193" Type="http://schemas.openxmlformats.org/officeDocument/2006/relationships/hyperlink" Target="http://es.wikipedia.org/wiki/Romanones" TargetMode="External" /><Relationship Id="rId194" Type="http://schemas.openxmlformats.org/officeDocument/2006/relationships/hyperlink" Target="http://es.wikipedia.org/wiki/Rueda_de_la_Sierra" TargetMode="External" /><Relationship Id="rId195" Type="http://schemas.openxmlformats.org/officeDocument/2006/relationships/hyperlink" Target="http://es.wikipedia.org/wiki/Sacecorbo" TargetMode="External" /><Relationship Id="rId196" Type="http://schemas.openxmlformats.org/officeDocument/2006/relationships/hyperlink" Target="http://es.wikipedia.org/wiki/Saced%C3%B3n" TargetMode="External" /><Relationship Id="rId197" Type="http://schemas.openxmlformats.org/officeDocument/2006/relationships/hyperlink" Target="http://es.wikipedia.org/wiki/Saelices_de_la_Sal" TargetMode="External" /><Relationship Id="rId198" Type="http://schemas.openxmlformats.org/officeDocument/2006/relationships/hyperlink" Target="http://es.wikipedia.org/wiki/Salmer%C3%B3n_(Guadalajara)" TargetMode="External" /><Relationship Id="rId199" Type="http://schemas.openxmlformats.org/officeDocument/2006/relationships/hyperlink" Target="http://es.wikipedia.org/wiki/San_Andr%C3%A9s_del_Congosto" TargetMode="External" /><Relationship Id="rId200" Type="http://schemas.openxmlformats.org/officeDocument/2006/relationships/hyperlink" Target="http://es.wikipedia.org/wiki/San_Andr%C3%A9s_del_Rey" TargetMode="External" /><Relationship Id="rId201" Type="http://schemas.openxmlformats.org/officeDocument/2006/relationships/hyperlink" Target="http://es.wikipedia.org/wiki/Santiuste_(Guadalajara)" TargetMode="External" /><Relationship Id="rId202" Type="http://schemas.openxmlformats.org/officeDocument/2006/relationships/hyperlink" Target="http://es.wikipedia.org/wiki/Sa%C3%BAca" TargetMode="External" /><Relationship Id="rId203" Type="http://schemas.openxmlformats.org/officeDocument/2006/relationships/hyperlink" Target="http://es.wikipedia.org/wiki/Sayat%C3%B3n" TargetMode="External" /><Relationship Id="rId204" Type="http://schemas.openxmlformats.org/officeDocument/2006/relationships/hyperlink" Target="http://es.wikipedia.org/wiki/Selas" TargetMode="External" /><Relationship Id="rId205" Type="http://schemas.openxmlformats.org/officeDocument/2006/relationships/hyperlink" Target="http://es.wikipedia.org/wiki/Semillas_(Guadalajara)" TargetMode="External" /><Relationship Id="rId206" Type="http://schemas.openxmlformats.org/officeDocument/2006/relationships/hyperlink" Target="http://es.wikipedia.org/wiki/Setiles" TargetMode="External" /><Relationship Id="rId207" Type="http://schemas.openxmlformats.org/officeDocument/2006/relationships/hyperlink" Target="http://es.wikipedia.org/wiki/Sienes" TargetMode="External" /><Relationship Id="rId208" Type="http://schemas.openxmlformats.org/officeDocument/2006/relationships/hyperlink" Target="http://es.wikipedia.org/wiki/Solanillos_del_Extremo" TargetMode="External" /><Relationship Id="rId209" Type="http://schemas.openxmlformats.org/officeDocument/2006/relationships/hyperlink" Target="http://es.wikipedia.org/wiki/Somolinos" TargetMode="External" /><Relationship Id="rId210" Type="http://schemas.openxmlformats.org/officeDocument/2006/relationships/hyperlink" Target="http://es.wikipedia.org/wiki/El_Sotillo_(Guadalajara)" TargetMode="External" /><Relationship Id="rId211" Type="http://schemas.openxmlformats.org/officeDocument/2006/relationships/hyperlink" Target="http://es.wikipedia.org/wiki/Sotodosos" TargetMode="External" /><Relationship Id="rId212" Type="http://schemas.openxmlformats.org/officeDocument/2006/relationships/hyperlink" Target="http://es.wikipedia.org/wiki/Tamaj%C3%B3n" TargetMode="External" /><Relationship Id="rId213" Type="http://schemas.openxmlformats.org/officeDocument/2006/relationships/hyperlink" Target="http://es.wikipedia.org/wiki/Taragudo" TargetMode="External" /><Relationship Id="rId214" Type="http://schemas.openxmlformats.org/officeDocument/2006/relationships/hyperlink" Target="http://es.wikipedia.org/wiki/Taravilla" TargetMode="External" /><Relationship Id="rId215" Type="http://schemas.openxmlformats.org/officeDocument/2006/relationships/hyperlink" Target="http://es.wikipedia.org/wiki/Tartanedo" TargetMode="External" /><Relationship Id="rId216" Type="http://schemas.openxmlformats.org/officeDocument/2006/relationships/hyperlink" Target="http://es.wikipedia.org/wiki/Tendilla" TargetMode="External" /><Relationship Id="rId217" Type="http://schemas.openxmlformats.org/officeDocument/2006/relationships/hyperlink" Target="http://es.wikipedia.org/wiki/Terzaga" TargetMode="External" /><Relationship Id="rId218" Type="http://schemas.openxmlformats.org/officeDocument/2006/relationships/hyperlink" Target="http://es.wikipedia.org/wiki/Tierzo" TargetMode="External" /><Relationship Id="rId219" Type="http://schemas.openxmlformats.org/officeDocument/2006/relationships/hyperlink" Target="http://es.wikipedia.org/wiki/La_Toba_(Guadalajara)" TargetMode="External" /><Relationship Id="rId220" Type="http://schemas.openxmlformats.org/officeDocument/2006/relationships/hyperlink" Target="http://es.wikipedia.org/wiki/Tordellego" TargetMode="External" /><Relationship Id="rId221" Type="http://schemas.openxmlformats.org/officeDocument/2006/relationships/hyperlink" Target="http://es.wikipedia.org/wiki/Tordelr%C3%A1bano" TargetMode="External" /><Relationship Id="rId222" Type="http://schemas.openxmlformats.org/officeDocument/2006/relationships/hyperlink" Target="http://es.wikipedia.org/wiki/Tordesilos" TargetMode="External" /><Relationship Id="rId223" Type="http://schemas.openxmlformats.org/officeDocument/2006/relationships/hyperlink" Target="http://es.wikipedia.org/wiki/Torija" TargetMode="External" /><Relationship Id="rId224" Type="http://schemas.openxmlformats.org/officeDocument/2006/relationships/hyperlink" Target="http://es.wikipedia.org/wiki/Torre_del_Burgo" TargetMode="External" /><Relationship Id="rId225" Type="http://schemas.openxmlformats.org/officeDocument/2006/relationships/hyperlink" Target="http://es.wikipedia.org/wiki/Torrecuadrada_de_Molina" TargetMode="External" /><Relationship Id="rId226" Type="http://schemas.openxmlformats.org/officeDocument/2006/relationships/hyperlink" Target="http://es.wikipedia.org/wiki/Torrecuadradilla" TargetMode="External" /><Relationship Id="rId227" Type="http://schemas.openxmlformats.org/officeDocument/2006/relationships/hyperlink" Target="http://es.wikipedia.org/wiki/Torrej%C3%B3n_del_Rey" TargetMode="External" /><Relationship Id="rId228" Type="http://schemas.openxmlformats.org/officeDocument/2006/relationships/hyperlink" Target="http://es.wikipedia.org/wiki/Torremocha_de_Jadraque" TargetMode="External" /><Relationship Id="rId229" Type="http://schemas.openxmlformats.org/officeDocument/2006/relationships/hyperlink" Target="http://es.wikipedia.org/wiki/Torremocha_del_Campo" TargetMode="External" /><Relationship Id="rId230" Type="http://schemas.openxmlformats.org/officeDocument/2006/relationships/hyperlink" Target="http://es.wikipedia.org/wiki/Torremocha_del_Pinar" TargetMode="External" /><Relationship Id="rId231" Type="http://schemas.openxmlformats.org/officeDocument/2006/relationships/hyperlink" Target="http://es.wikipedia.org/wiki/Torremochuela" TargetMode="External" /><Relationship Id="rId232" Type="http://schemas.openxmlformats.org/officeDocument/2006/relationships/hyperlink" Target="http://es.wikipedia.org/wiki/Torrubia" TargetMode="External" /><Relationship Id="rId233" Type="http://schemas.openxmlformats.org/officeDocument/2006/relationships/hyperlink" Target="http://es.wikipedia.org/wiki/Tortuera" TargetMode="External" /><Relationship Id="rId234" Type="http://schemas.openxmlformats.org/officeDocument/2006/relationships/hyperlink" Target="http://es.wikipedia.org/wiki/Tortuero" TargetMode="External" /><Relationship Id="rId235" Type="http://schemas.openxmlformats.org/officeDocument/2006/relationships/hyperlink" Target="http://es.wikipedia.org/wiki/Tra%C3%ADd" TargetMode="External" /><Relationship Id="rId236" Type="http://schemas.openxmlformats.org/officeDocument/2006/relationships/hyperlink" Target="http://es.wikipedia.org/wiki/Trijueque" TargetMode="External" /><Relationship Id="rId237" Type="http://schemas.openxmlformats.org/officeDocument/2006/relationships/hyperlink" Target="http://es.wikipedia.org/wiki/Trillo_(Guadalajara)" TargetMode="External" /><Relationship Id="rId238" Type="http://schemas.openxmlformats.org/officeDocument/2006/relationships/hyperlink" Target="http://es.wikipedia.org/wiki/Uceda" TargetMode="External" /><Relationship Id="rId239" Type="http://schemas.openxmlformats.org/officeDocument/2006/relationships/hyperlink" Target="http://es.wikipedia.org/wiki/Ujados" TargetMode="External" /><Relationship Id="rId240" Type="http://schemas.openxmlformats.org/officeDocument/2006/relationships/hyperlink" Target="http://es.wikipedia.org/wiki/Utande" TargetMode="External" /><Relationship Id="rId241" Type="http://schemas.openxmlformats.org/officeDocument/2006/relationships/hyperlink" Target="http://es.wikipedia.org/wiki/Valdarachas" TargetMode="External" /><Relationship Id="rId242" Type="http://schemas.openxmlformats.org/officeDocument/2006/relationships/hyperlink" Target="http://es.wikipedia.org/wiki/Valdearenas" TargetMode="External" /><Relationship Id="rId243" Type="http://schemas.openxmlformats.org/officeDocument/2006/relationships/hyperlink" Target="http://es.wikipedia.org/wiki/Valdeavellano" TargetMode="External" /><Relationship Id="rId244" Type="http://schemas.openxmlformats.org/officeDocument/2006/relationships/hyperlink" Target="http://es.wikipedia.org/wiki/Valdeaveruelo" TargetMode="External" /><Relationship Id="rId245" Type="http://schemas.openxmlformats.org/officeDocument/2006/relationships/hyperlink" Target="http://es.wikipedia.org/wiki/Valdeconcha" TargetMode="External" /><Relationship Id="rId246" Type="http://schemas.openxmlformats.org/officeDocument/2006/relationships/hyperlink" Target="http://es.wikipedia.org/wiki/Valdegrudas" TargetMode="External" /><Relationship Id="rId247" Type="http://schemas.openxmlformats.org/officeDocument/2006/relationships/hyperlink" Target="http://es.wikipedia.org/wiki/Valdelcubo" TargetMode="External" /><Relationship Id="rId248" Type="http://schemas.openxmlformats.org/officeDocument/2006/relationships/hyperlink" Target="http://es.wikipedia.org/wiki/Valdenu%C3%B1o_Fern%C3%A1ndez" TargetMode="External" /><Relationship Id="rId249" Type="http://schemas.openxmlformats.org/officeDocument/2006/relationships/hyperlink" Target="http://es.wikipedia.org/wiki/Valdepe%C3%B1as_de_la_Sierra" TargetMode="External" /><Relationship Id="rId250" Type="http://schemas.openxmlformats.org/officeDocument/2006/relationships/hyperlink" Target="http://es.wikipedia.org/wiki/Valderrebollo" TargetMode="External" /><Relationship Id="rId251" Type="http://schemas.openxmlformats.org/officeDocument/2006/relationships/hyperlink" Target="http://es.wikipedia.org/wiki/Valdesotos" TargetMode="External" /><Relationship Id="rId252" Type="http://schemas.openxmlformats.org/officeDocument/2006/relationships/hyperlink" Target="http://es.wikipedia.org/wiki/Valfermoso_de_Taju%C3%B1a" TargetMode="External" /><Relationship Id="rId253" Type="http://schemas.openxmlformats.org/officeDocument/2006/relationships/hyperlink" Target="http://es.wikipedia.org/wiki/Valhermoso" TargetMode="External" /><Relationship Id="rId254" Type="http://schemas.openxmlformats.org/officeDocument/2006/relationships/hyperlink" Target="http://es.wikipedia.org/wiki/Valtablado_del_R%C3%ADo" TargetMode="External" /><Relationship Id="rId255" Type="http://schemas.openxmlformats.org/officeDocument/2006/relationships/hyperlink" Target="http://es.wikipedia.org/wiki/Valverde_de_los_Arroyos" TargetMode="External" /><Relationship Id="rId256" Type="http://schemas.openxmlformats.org/officeDocument/2006/relationships/hyperlink" Target="http://es.wikipedia.org/wiki/Viana_de_Jadraque" TargetMode="External" /><Relationship Id="rId257" Type="http://schemas.openxmlformats.org/officeDocument/2006/relationships/hyperlink" Target="http://es.wikipedia.org/wiki/Villanueva_de_Alcor%C3%B3n" TargetMode="External" /><Relationship Id="rId258" Type="http://schemas.openxmlformats.org/officeDocument/2006/relationships/hyperlink" Target="http://es.wikipedia.org/wiki/Villanueva_de_Argecilla" TargetMode="External" /><Relationship Id="rId259" Type="http://schemas.openxmlformats.org/officeDocument/2006/relationships/hyperlink" Target="http://es.wikipedia.org/wiki/Villares_de_Jadraque" TargetMode="External" /><Relationship Id="rId260" Type="http://schemas.openxmlformats.org/officeDocument/2006/relationships/hyperlink" Target="http://es.wikipedia.org/wiki/Villaseca_de_Henares" TargetMode="External" /><Relationship Id="rId261" Type="http://schemas.openxmlformats.org/officeDocument/2006/relationships/hyperlink" Target="http://es.wikipedia.org/wiki/Villaseca_de_Uceda" TargetMode="External" /><Relationship Id="rId262" Type="http://schemas.openxmlformats.org/officeDocument/2006/relationships/hyperlink" Target="http://es.wikipedia.org/wiki/Villel_de_Mesa" TargetMode="External" /><Relationship Id="rId263" Type="http://schemas.openxmlformats.org/officeDocument/2006/relationships/hyperlink" Target="http://es.wikipedia.org/wiki/Vi%C3%B1uelas" TargetMode="External" /><Relationship Id="rId264" Type="http://schemas.openxmlformats.org/officeDocument/2006/relationships/hyperlink" Target="http://es.wikipedia.org/wiki/Yebra" TargetMode="External" /><Relationship Id="rId265" Type="http://schemas.openxmlformats.org/officeDocument/2006/relationships/hyperlink" Target="http://es.wikipedia.org/wiki/Y%C3%A9lamos_de_Abajo" TargetMode="External" /><Relationship Id="rId266" Type="http://schemas.openxmlformats.org/officeDocument/2006/relationships/hyperlink" Target="http://es.wikipedia.org/wiki/Y%C3%A9lamos_de_Arriba" TargetMode="External" /><Relationship Id="rId267" Type="http://schemas.openxmlformats.org/officeDocument/2006/relationships/hyperlink" Target="http://es.wikipedia.org/wiki/Yunquera_de_Henares" TargetMode="External" /><Relationship Id="rId268" Type="http://schemas.openxmlformats.org/officeDocument/2006/relationships/hyperlink" Target="http://es.wikipedia.org/wiki/La_Yunta" TargetMode="External" /><Relationship Id="rId269" Type="http://schemas.openxmlformats.org/officeDocument/2006/relationships/hyperlink" Target="http://es.wikipedia.org/wiki/Zaorejas" TargetMode="External" /><Relationship Id="rId270" Type="http://schemas.openxmlformats.org/officeDocument/2006/relationships/hyperlink" Target="http://es.wikipedia.org/wiki/Zarzuela_de_Jadraque" TargetMode="External" /><Relationship Id="rId271" Type="http://schemas.openxmlformats.org/officeDocument/2006/relationships/hyperlink" Target="http://es.wikipedia.org/wiki/Zorita_de_los_Canes" TargetMode="External" /><Relationship Id="rId272" Type="http://schemas.openxmlformats.org/officeDocument/2006/relationships/hyperlink" Target="http://es.wikipedia.org/wiki/Ajofr%C3%ADn" TargetMode="External" /><Relationship Id="rId273" Type="http://schemas.openxmlformats.org/officeDocument/2006/relationships/hyperlink" Target="http://es.wikipedia.org/wiki/Albarreal_de_Tajo" TargetMode="External" /><Relationship Id="rId274" Type="http://schemas.openxmlformats.org/officeDocument/2006/relationships/hyperlink" Target="http://es.wikipedia.org/wiki/Alcab%C3%B3n" TargetMode="External" /><Relationship Id="rId275" Type="http://schemas.openxmlformats.org/officeDocument/2006/relationships/hyperlink" Target="http://es.wikipedia.org/wiki/Alca%C3%B1izo" TargetMode="External" /><Relationship Id="rId276" Type="http://schemas.openxmlformats.org/officeDocument/2006/relationships/hyperlink" Target="http://es.wikipedia.org/wiki/Alcaudete_de_la_Jara" TargetMode="External" /><Relationship Id="rId277" Type="http://schemas.openxmlformats.org/officeDocument/2006/relationships/hyperlink" Target="http://es.wikipedia.org/wiki/Alcolea_de_Tajo" TargetMode="External" /><Relationship Id="rId278" Type="http://schemas.openxmlformats.org/officeDocument/2006/relationships/hyperlink" Target="http://es.wikipedia.org/wiki/Aldea_en_Cabo" TargetMode="External" /><Relationship Id="rId279" Type="http://schemas.openxmlformats.org/officeDocument/2006/relationships/hyperlink" Target="http://es.wikipedia.org/wiki/Aldeanueva_de_Barbarroya" TargetMode="External" /><Relationship Id="rId280" Type="http://schemas.openxmlformats.org/officeDocument/2006/relationships/hyperlink" Target="http://es.wikipedia.org/wiki/Aldeanueva_de_San_Bartolom%C3%A9" TargetMode="External" /><Relationship Id="rId281" Type="http://schemas.openxmlformats.org/officeDocument/2006/relationships/hyperlink" Target="http://es.wikipedia.org/wiki/Almendral_de_la_Ca%C3%B1ada" TargetMode="External" /><Relationship Id="rId282" Type="http://schemas.openxmlformats.org/officeDocument/2006/relationships/hyperlink" Target="http://es.wikipedia.org/wiki/Almonacid_de_Toledo" TargetMode="External" /><Relationship Id="rId283" Type="http://schemas.openxmlformats.org/officeDocument/2006/relationships/hyperlink" Target="http://es.wikipedia.org/wiki/Almorox" TargetMode="External" /><Relationship Id="rId284" Type="http://schemas.openxmlformats.org/officeDocument/2006/relationships/hyperlink" Target="http://es.wikipedia.org/wiki/Arcic%C3%B3llar" TargetMode="External" /><Relationship Id="rId285" Type="http://schemas.openxmlformats.org/officeDocument/2006/relationships/hyperlink" Target="http://es.wikipedia.org/wiki/Azut%C3%A1n" TargetMode="External" /><Relationship Id="rId286" Type="http://schemas.openxmlformats.org/officeDocument/2006/relationships/hyperlink" Target="http://es.wikipedia.org/wiki/Barcience" TargetMode="External" /><Relationship Id="rId287" Type="http://schemas.openxmlformats.org/officeDocument/2006/relationships/hyperlink" Target="http://es.wikipedia.org/wiki/Belv%C3%ADs_de_la_Jara" TargetMode="External" /><Relationship Id="rId288" Type="http://schemas.openxmlformats.org/officeDocument/2006/relationships/hyperlink" Target="http://es.wikipedia.org/wiki/Buenaventura_(Toledo)" TargetMode="External" /><Relationship Id="rId289" Type="http://schemas.openxmlformats.org/officeDocument/2006/relationships/hyperlink" Target="http://es.wikipedia.org/wiki/Buruj%C3%B3n" TargetMode="External" /><Relationship Id="rId290" Type="http://schemas.openxmlformats.org/officeDocument/2006/relationships/hyperlink" Target="http://es.wikipedia.org/wiki/Caba%C3%B1as_de_Yepes" TargetMode="External" /><Relationship Id="rId291" Type="http://schemas.openxmlformats.org/officeDocument/2006/relationships/hyperlink" Target="http://es.wikipedia.org/wiki/Cabezamesada" TargetMode="External" /><Relationship Id="rId292" Type="http://schemas.openxmlformats.org/officeDocument/2006/relationships/hyperlink" Target="http://es.wikipedia.org/wiki/Calera_y_Chozas" TargetMode="External" /><Relationship Id="rId293" Type="http://schemas.openxmlformats.org/officeDocument/2006/relationships/hyperlink" Target="http://es.wikipedia.org/wiki/Caleruela" TargetMode="External" /><Relationship Id="rId294" Type="http://schemas.openxmlformats.org/officeDocument/2006/relationships/hyperlink" Target="http://es.wikipedia.org/wiki/Calzada_de_Oropesa" TargetMode="External" /><Relationship Id="rId295" Type="http://schemas.openxmlformats.org/officeDocument/2006/relationships/hyperlink" Target="http://es.wikipedia.org/wiki/Camarenilla" TargetMode="External" /><Relationship Id="rId296" Type="http://schemas.openxmlformats.org/officeDocument/2006/relationships/hyperlink" Target="http://es.wikipedia.org/wiki/Camu%C3%B1as" TargetMode="External" /><Relationship Id="rId297" Type="http://schemas.openxmlformats.org/officeDocument/2006/relationships/hyperlink" Target="http://es.wikipedia.org/wiki/Cardiel_de_los_Montes" TargetMode="External" /><Relationship Id="rId298" Type="http://schemas.openxmlformats.org/officeDocument/2006/relationships/hyperlink" Target="http://es.wikipedia.org/wiki/Carmena" TargetMode="External" /><Relationship Id="rId299" Type="http://schemas.openxmlformats.org/officeDocument/2006/relationships/hyperlink" Target="http://es.wikipedia.org/wiki/Carriches" TargetMode="External" /><Relationship Id="rId300" Type="http://schemas.openxmlformats.org/officeDocument/2006/relationships/hyperlink" Target="http://es.wikipedia.org/wiki/Casasbuenas" TargetMode="External" /><Relationship Id="rId301" Type="http://schemas.openxmlformats.org/officeDocument/2006/relationships/hyperlink" Target="http://es.wikipedia.org/wiki/Castillo_de_Bayuela" TargetMode="External" /><Relationship Id="rId302" Type="http://schemas.openxmlformats.org/officeDocument/2006/relationships/hyperlink" Target="http://es.wikipedia.org/wiki/Cazalegas" TargetMode="External" /><Relationship Id="rId303" Type="http://schemas.openxmlformats.org/officeDocument/2006/relationships/hyperlink" Target="http://es.wikipedia.org/wiki/Cebolla_(Toledo)" TargetMode="External" /><Relationship Id="rId304" Type="http://schemas.openxmlformats.org/officeDocument/2006/relationships/hyperlink" Target="http://es.wikipedia.org/wiki/Cervera_de_los_Montes" TargetMode="External" /><Relationship Id="rId305" Type="http://schemas.openxmlformats.org/officeDocument/2006/relationships/hyperlink" Target="http://es.wikipedia.org/wiki/El_Campillo_de_la_Jara" TargetMode="External" /><Relationship Id="rId306" Type="http://schemas.openxmlformats.org/officeDocument/2006/relationships/hyperlink" Target="http://es.wikipedia.org/wiki/El_Carpio_de_Tajo" TargetMode="External" /><Relationship Id="rId307" Type="http://schemas.openxmlformats.org/officeDocument/2006/relationships/hyperlink" Target="http://es.wikipedia.org/wiki/El_Casar_de_Escalona" TargetMode="External" /><Relationship Id="rId308" Type="http://schemas.openxmlformats.org/officeDocument/2006/relationships/hyperlink" Target="http://es.wikipedia.org/wiki/Chueca" TargetMode="External" /><Relationship Id="rId309" Type="http://schemas.openxmlformats.org/officeDocument/2006/relationships/hyperlink" Target="http://es.wikipedia.org/wiki/Ciruelos" TargetMode="External" /><Relationship Id="rId310" Type="http://schemas.openxmlformats.org/officeDocument/2006/relationships/hyperlink" Target="http://es.wikipedia.org/wiki/Cobeja" TargetMode="External" /><Relationship Id="rId311" Type="http://schemas.openxmlformats.org/officeDocument/2006/relationships/hyperlink" Target="http://es.wikipedia.org/wiki/Corral_de_Almaguer" TargetMode="External" /><Relationship Id="rId312" Type="http://schemas.openxmlformats.org/officeDocument/2006/relationships/hyperlink" Target="http://es.wikipedia.org/wiki/Cuerva" TargetMode="External" /><Relationship Id="rId313" Type="http://schemas.openxmlformats.org/officeDocument/2006/relationships/hyperlink" Target="http://es.wikipedia.org/wiki/Domingo_P%C3%A9rez" TargetMode="External" /><Relationship Id="rId314" Type="http://schemas.openxmlformats.org/officeDocument/2006/relationships/hyperlink" Target="http://es.wikipedia.org/wiki/Dosbarrios" TargetMode="External" /><Relationship Id="rId315" Type="http://schemas.openxmlformats.org/officeDocument/2006/relationships/hyperlink" Target="http://es.wikipedia.org/wiki/El_Puente_del_Arzobispo" TargetMode="External" /><Relationship Id="rId316" Type="http://schemas.openxmlformats.org/officeDocument/2006/relationships/hyperlink" Target="http://es.wikipedia.org/wiki/Erustes" TargetMode="External" /><Relationship Id="rId317" Type="http://schemas.openxmlformats.org/officeDocument/2006/relationships/hyperlink" Target="http://es.wikipedia.org/wiki/Escalonilla" TargetMode="External" /><Relationship Id="rId318" Type="http://schemas.openxmlformats.org/officeDocument/2006/relationships/hyperlink" Target="http://es.wikipedia.org/wiki/Espinoso_del_Rey" TargetMode="External" /><Relationship Id="rId319" Type="http://schemas.openxmlformats.org/officeDocument/2006/relationships/hyperlink" Target="http://es.wikipedia.org/wiki/G%C3%A1lvez" TargetMode="External" /><Relationship Id="rId320" Type="http://schemas.openxmlformats.org/officeDocument/2006/relationships/hyperlink" Target="http://es.wikipedia.org/wiki/Garciotum" TargetMode="External" /><Relationship Id="rId321" Type="http://schemas.openxmlformats.org/officeDocument/2006/relationships/hyperlink" Target="http://es.wikipedia.org/wiki/Gerindote" TargetMode="External" /><Relationship Id="rId322" Type="http://schemas.openxmlformats.org/officeDocument/2006/relationships/hyperlink" Target="http://es.wikipedia.org/wiki/Guadamur" TargetMode="External" /><Relationship Id="rId323" Type="http://schemas.openxmlformats.org/officeDocument/2006/relationships/hyperlink" Target="http://es.wikipedia.org/wiki/Herreruela_de_Oropesa" TargetMode="External" /><Relationship Id="rId324" Type="http://schemas.openxmlformats.org/officeDocument/2006/relationships/hyperlink" Target="http://es.wikipedia.org/wiki/El_Real_de_San_Vicente" TargetMode="External" /><Relationship Id="rId325" Type="http://schemas.openxmlformats.org/officeDocument/2006/relationships/hyperlink" Target="http://es.wikipedia.org/wiki/El_Romeral" TargetMode="External" /><Relationship Id="rId326" Type="http://schemas.openxmlformats.org/officeDocument/2006/relationships/hyperlink" Target="http://es.wikipedia.org/wiki/El_Toboso" TargetMode="External" /><Relationship Id="rId327" Type="http://schemas.openxmlformats.org/officeDocument/2006/relationships/hyperlink" Target="http://es.wikipedia.org/wiki/La_Estrella_(Toledo)" TargetMode="External" /><Relationship Id="rId328" Type="http://schemas.openxmlformats.org/officeDocument/2006/relationships/hyperlink" Target="http://es.wikipedia.org/wiki/La_Guardia_(Toledo)" TargetMode="External" /><Relationship Id="rId329" Type="http://schemas.openxmlformats.org/officeDocument/2006/relationships/hyperlink" Target="http://es.wikipedia.org/wiki/Hinojosa_de_San_Vicente" TargetMode="External" /><Relationship Id="rId330" Type="http://schemas.openxmlformats.org/officeDocument/2006/relationships/hyperlink" Target="http://es.wikipedia.org/wiki/Hontanar" TargetMode="External" /><Relationship Id="rId331" Type="http://schemas.openxmlformats.org/officeDocument/2006/relationships/hyperlink" Target="http://es.wikipedia.org/wiki/Hormigos" TargetMode="External" /><Relationship Id="rId332" Type="http://schemas.openxmlformats.org/officeDocument/2006/relationships/hyperlink" Target="http://es.wikipedia.org/wiki/Huecas" TargetMode="External" /><Relationship Id="rId333" Type="http://schemas.openxmlformats.org/officeDocument/2006/relationships/hyperlink" Target="http://es.wikipedia.org/wiki/Huerta_de_Valdecar%C3%A1banos" TargetMode="External" /><Relationship Id="rId334" Type="http://schemas.openxmlformats.org/officeDocument/2006/relationships/hyperlink" Target="http://es.wikipedia.org/wiki/La_Iglesuela" TargetMode="External" /><Relationship Id="rId335" Type="http://schemas.openxmlformats.org/officeDocument/2006/relationships/hyperlink" Target="http://es.wikipedia.org/wiki/Ill%C3%A1n_de_Vacas" TargetMode="External" /><Relationship Id="rId336" Type="http://schemas.openxmlformats.org/officeDocument/2006/relationships/hyperlink" Target="http://es.wikipedia.org/wiki/La_Mata_(Toledo)" TargetMode="External" /><Relationship Id="rId337" Type="http://schemas.openxmlformats.org/officeDocument/2006/relationships/hyperlink" Target="http://es.wikipedia.org/wiki/La_Nava_de_Ricomalillo" TargetMode="External" /><Relationship Id="rId338" Type="http://schemas.openxmlformats.org/officeDocument/2006/relationships/hyperlink" Target="http://es.wikipedia.org/wiki/Los_Cerralbos" TargetMode="External" /><Relationship Id="rId339" Type="http://schemas.openxmlformats.org/officeDocument/2006/relationships/hyperlink" Target="http://es.wikipedia.org/wiki/Las_Herencias" TargetMode="External" /><Relationship Id="rId340" Type="http://schemas.openxmlformats.org/officeDocument/2006/relationships/hyperlink" Target="http://es.wikipedia.org/wiki/Lagartera" TargetMode="External" /><Relationship Id="rId341" Type="http://schemas.openxmlformats.org/officeDocument/2006/relationships/hyperlink" Target="http://es.wikipedia.org/wiki/Layos" TargetMode="External" /><Relationship Id="rId342" Type="http://schemas.openxmlformats.org/officeDocument/2006/relationships/hyperlink" Target="http://es.wikipedia.org/wiki/Lillo" TargetMode="External" /><Relationship Id="rId343" Type="http://schemas.openxmlformats.org/officeDocument/2006/relationships/hyperlink" Target="http://es.wikipedia.org/wiki/La_Puebla_de_Almoradiel" TargetMode="External" /><Relationship Id="rId344" Type="http://schemas.openxmlformats.org/officeDocument/2006/relationships/hyperlink" Target="http://es.wikipedia.org/wiki/La_Pueblanueva" TargetMode="External" /><Relationship Id="rId345" Type="http://schemas.openxmlformats.org/officeDocument/2006/relationships/hyperlink" Target="http://es.wikipedia.org/wiki/La_Torre_de_Esteban_Hambr%C3%A1n" TargetMode="External" /><Relationship Id="rId346" Type="http://schemas.openxmlformats.org/officeDocument/2006/relationships/hyperlink" Target="http://es.wikipedia.org/wiki/Las_Ventas_con_Pe%C3%B1a_Aguilera" TargetMode="External" /><Relationship Id="rId347" Type="http://schemas.openxmlformats.org/officeDocument/2006/relationships/hyperlink" Target="http://es.wikipedia.org/wiki/Las_Ventas_de_San_Juli%C3%A1n" TargetMode="External" /><Relationship Id="rId348" Type="http://schemas.openxmlformats.org/officeDocument/2006/relationships/hyperlink" Target="http://es.wikipedia.org/wiki/La_Villa_de_Don_Fadrique" TargetMode="External" /><Relationship Id="rId349" Type="http://schemas.openxmlformats.org/officeDocument/2006/relationships/hyperlink" Target="http://es.wikipedia.org/wiki/Lucillos" TargetMode="External" /><Relationship Id="rId350" Type="http://schemas.openxmlformats.org/officeDocument/2006/relationships/hyperlink" Target="http://es.wikipedia.org/wiki/Malpica_de_Tajo" TargetMode="External" /><Relationship Id="rId351" Type="http://schemas.openxmlformats.org/officeDocument/2006/relationships/hyperlink" Target="http://es.wikipedia.org/wiki/Manzaneque" TargetMode="External" /><Relationship Id="rId352" Type="http://schemas.openxmlformats.org/officeDocument/2006/relationships/hyperlink" Target="http://es.wikipedia.org/wiki/Maqueda" TargetMode="External" /><Relationship Id="rId353" Type="http://schemas.openxmlformats.org/officeDocument/2006/relationships/hyperlink" Target="http://es.wikipedia.org/wiki/Marjaliza" TargetMode="External" /><Relationship Id="rId354" Type="http://schemas.openxmlformats.org/officeDocument/2006/relationships/hyperlink" Target="http://es.wikipedia.org/wiki/Marrupe" TargetMode="External" /><Relationship Id="rId355" Type="http://schemas.openxmlformats.org/officeDocument/2006/relationships/hyperlink" Target="http://es.wikipedia.org/wiki/Mascaraque" TargetMode="External" /><Relationship Id="rId356" Type="http://schemas.openxmlformats.org/officeDocument/2006/relationships/hyperlink" Target="http://es.wikipedia.org/wiki/Mazarambroz" TargetMode="External" /><Relationship Id="rId357" Type="http://schemas.openxmlformats.org/officeDocument/2006/relationships/hyperlink" Target="http://es.wikipedia.org/wiki/Los_Navalmorales" TargetMode="External" /><Relationship Id="rId358" Type="http://schemas.openxmlformats.org/officeDocument/2006/relationships/hyperlink" Target="http://es.wikipedia.org/wiki/Los_Navalucillos" TargetMode="External" /><Relationship Id="rId359" Type="http://schemas.openxmlformats.org/officeDocument/2006/relationships/hyperlink" Target="http://es.wikipedia.org/wiki/Los_Y%C3%A9benes" TargetMode="External" /><Relationship Id="rId360" Type="http://schemas.openxmlformats.org/officeDocument/2006/relationships/hyperlink" Target="http://es.wikipedia.org/wiki/Mejorada" TargetMode="External" /><Relationship Id="rId361" Type="http://schemas.openxmlformats.org/officeDocument/2006/relationships/hyperlink" Target="http://es.wikipedia.org/wiki/Menasalbas" TargetMode="External" /><Relationship Id="rId362" Type="http://schemas.openxmlformats.org/officeDocument/2006/relationships/hyperlink" Target="http://es.wikipedia.org/wiki/Mesegar_de_Tajo" TargetMode="External" /><Relationship Id="rId363" Type="http://schemas.openxmlformats.org/officeDocument/2006/relationships/hyperlink" Target="http://es.wikipedia.org/wiki/Miguel_Esteban" TargetMode="External" /><Relationship Id="rId364" Type="http://schemas.openxmlformats.org/officeDocument/2006/relationships/hyperlink" Target="http://es.wikipedia.org/wiki/Mohedas_de_la_Jara" TargetMode="External" /><Relationship Id="rId365" Type="http://schemas.openxmlformats.org/officeDocument/2006/relationships/hyperlink" Target="http://es.wikipedia.org/wiki/Montearag%C3%B3n" TargetMode="External" /><Relationship Id="rId366" Type="http://schemas.openxmlformats.org/officeDocument/2006/relationships/hyperlink" Target="http://es.wikipedia.org/wiki/Montesclaros" TargetMode="External" /><Relationship Id="rId367" Type="http://schemas.openxmlformats.org/officeDocument/2006/relationships/hyperlink" Target="http://es.wikipedia.org/wiki/Navahermosa" TargetMode="External" /><Relationship Id="rId368" Type="http://schemas.openxmlformats.org/officeDocument/2006/relationships/hyperlink" Target="http://es.wikipedia.org/wiki/Navalc%C3%A1n" TargetMode="External" /><Relationship Id="rId369" Type="http://schemas.openxmlformats.org/officeDocument/2006/relationships/hyperlink" Target="http://es.wikipedia.org/wiki/Navalmoralejo" TargetMode="External" /><Relationship Id="rId370" Type="http://schemas.openxmlformats.org/officeDocument/2006/relationships/hyperlink" Target="http://es.wikipedia.org/wiki/Navamorcuende" TargetMode="External" /><Relationship Id="rId371" Type="http://schemas.openxmlformats.org/officeDocument/2006/relationships/hyperlink" Target="http://es.wikipedia.org/wiki/Noez" TargetMode="External" /><Relationship Id="rId372" Type="http://schemas.openxmlformats.org/officeDocument/2006/relationships/hyperlink" Target="http://es.wikipedia.org/wiki/Nombela" TargetMode="External" /><Relationship Id="rId373" Type="http://schemas.openxmlformats.org/officeDocument/2006/relationships/hyperlink" Target="http://es.wikipedia.org/wiki/Nov%C3%A9s" TargetMode="External" /><Relationship Id="rId374" Type="http://schemas.openxmlformats.org/officeDocument/2006/relationships/hyperlink" Target="http://es.wikipedia.org/wiki/Nu%C3%B1o_G%C3%B3mez" TargetMode="External" /><Relationship Id="rId375" Type="http://schemas.openxmlformats.org/officeDocument/2006/relationships/hyperlink" Target="http://es.wikipedia.org/wiki/Orgaz" TargetMode="External" /><Relationship Id="rId376" Type="http://schemas.openxmlformats.org/officeDocument/2006/relationships/hyperlink" Target="http://es.wikipedia.org/wiki/Oropesa_(Toledo)" TargetMode="External" /><Relationship Id="rId377" Type="http://schemas.openxmlformats.org/officeDocument/2006/relationships/hyperlink" Target="http://es.wikipedia.org/wiki/Otero_(Toledo)" TargetMode="External" /><Relationship Id="rId378" Type="http://schemas.openxmlformats.org/officeDocument/2006/relationships/hyperlink" Target="http://es.wikipedia.org/wiki/Palomeque" TargetMode="External" /><Relationship Id="rId379" Type="http://schemas.openxmlformats.org/officeDocument/2006/relationships/hyperlink" Target="http://es.wikipedia.org/wiki/Paredes_de_Escalona" TargetMode="External" /><Relationship Id="rId380" Type="http://schemas.openxmlformats.org/officeDocument/2006/relationships/hyperlink" Target="http://es.wikipedia.org/wiki/Parrillas" TargetMode="External" /><Relationship Id="rId381" Type="http://schemas.openxmlformats.org/officeDocument/2006/relationships/hyperlink" Target="http://es.wikipedia.org/wiki/Pelahust%C3%A1n" TargetMode="External" /><Relationship Id="rId382" Type="http://schemas.openxmlformats.org/officeDocument/2006/relationships/hyperlink" Target="http://es.wikipedia.org/wiki/Pol%C3%A1n" TargetMode="External" /><Relationship Id="rId383" Type="http://schemas.openxmlformats.org/officeDocument/2006/relationships/hyperlink" Target="http://es.wikipedia.org/wiki/Portillo_de_Toledo" TargetMode="External" /><Relationship Id="rId384" Type="http://schemas.openxmlformats.org/officeDocument/2006/relationships/hyperlink" Target="http://es.wikipedia.org/wiki/Puerto_de_San_Vicente" TargetMode="External" /><Relationship Id="rId385" Type="http://schemas.openxmlformats.org/officeDocument/2006/relationships/hyperlink" Target="http://es.wikipedia.org/wiki/Pulgar_(Toledo)" TargetMode="External" /><Relationship Id="rId386" Type="http://schemas.openxmlformats.org/officeDocument/2006/relationships/hyperlink" Target="http://es.wikipedia.org/wiki/Quero_(Toledo)" TargetMode="External" /><Relationship Id="rId387" Type="http://schemas.openxmlformats.org/officeDocument/2006/relationships/hyperlink" Target="http://es.wikipedia.org/wiki/Quismondo" TargetMode="External" /><Relationship Id="rId388" Type="http://schemas.openxmlformats.org/officeDocument/2006/relationships/hyperlink" Target="http://es.wikipedia.org/wiki/Retamoso_de_la_Jara" TargetMode="External" /><Relationship Id="rId389" Type="http://schemas.openxmlformats.org/officeDocument/2006/relationships/hyperlink" Target="http://es.wikipedia.org/wiki/Rielves" TargetMode="External" /><Relationship Id="rId390" Type="http://schemas.openxmlformats.org/officeDocument/2006/relationships/hyperlink" Target="http://es.wikipedia.org/wiki/Robledo_del_Mazo" TargetMode="External" /><Relationship Id="rId391" Type="http://schemas.openxmlformats.org/officeDocument/2006/relationships/hyperlink" Target="http://es.wikipedia.org/wiki/San_Bartolom%C3%A9_de_las_Abiertas" TargetMode="External" /><Relationship Id="rId392" Type="http://schemas.openxmlformats.org/officeDocument/2006/relationships/hyperlink" Target="http://es.wikipedia.org/wiki/San_Mart%C3%ADn_de_Montalb%C3%A1n" TargetMode="External" /><Relationship Id="rId393" Type="http://schemas.openxmlformats.org/officeDocument/2006/relationships/hyperlink" Target="http://es.wikipedia.org/wiki/San_Mart%C3%ADn_de_Pusa" TargetMode="External" /><Relationship Id="rId394" Type="http://schemas.openxmlformats.org/officeDocument/2006/relationships/hyperlink" Target="http://es.wikipedia.org/wiki/San_Pablo_de_los_Montes" TargetMode="External" /><Relationship Id="rId395" Type="http://schemas.openxmlformats.org/officeDocument/2006/relationships/hyperlink" Target="http://es.wikipedia.org/wiki/San_Rom%C3%A1n_de_los_Montes" TargetMode="External" /><Relationship Id="rId396" Type="http://schemas.openxmlformats.org/officeDocument/2006/relationships/hyperlink" Target="http://es.wikipedia.org/wiki/Santa_Ana_de_Pusa" TargetMode="External" /><Relationship Id="rId397" Type="http://schemas.openxmlformats.org/officeDocument/2006/relationships/hyperlink" Target="http://es.wikipedia.org/wiki/Santa_Cruz_de_la_Zarza" TargetMode="External" /><Relationship Id="rId398" Type="http://schemas.openxmlformats.org/officeDocument/2006/relationships/hyperlink" Target="http://es.wikipedia.org/wiki/Santa_Olalla_(Toledo)" TargetMode="External" /><Relationship Id="rId399" Type="http://schemas.openxmlformats.org/officeDocument/2006/relationships/hyperlink" Target="http://es.wikipedia.org/wiki/Santo_Domingo-Caudilla" TargetMode="External" /><Relationship Id="rId400" Type="http://schemas.openxmlformats.org/officeDocument/2006/relationships/hyperlink" Target="http://es.wikipedia.org/wiki/Sartajada" TargetMode="External" /><Relationship Id="rId401" Type="http://schemas.openxmlformats.org/officeDocument/2006/relationships/hyperlink" Target="http://es.wikipedia.org/wiki/Segurilla" TargetMode="External" /><Relationship Id="rId402" Type="http://schemas.openxmlformats.org/officeDocument/2006/relationships/hyperlink" Target="http://es.wikipedia.org/wiki/Sevilleja_de_la_Jara" TargetMode="External" /><Relationship Id="rId403" Type="http://schemas.openxmlformats.org/officeDocument/2006/relationships/hyperlink" Target="http://es.wikipedia.org/wiki/Sotillo_de_las_Palomas" TargetMode="External" /><Relationship Id="rId404" Type="http://schemas.openxmlformats.org/officeDocument/2006/relationships/hyperlink" Target="http://es.wikipedia.org/wiki/Tembleque" TargetMode="External" /><Relationship Id="rId405" Type="http://schemas.openxmlformats.org/officeDocument/2006/relationships/hyperlink" Target="http://es.wikipedia.org/wiki/Torralba_de_Oropesa" TargetMode="External" /><Relationship Id="rId406" Type="http://schemas.openxmlformats.org/officeDocument/2006/relationships/hyperlink" Target="http://es.wikipedia.org/wiki/Torrecilla_de_la_Jara" TargetMode="External" /><Relationship Id="rId407" Type="http://schemas.openxmlformats.org/officeDocument/2006/relationships/hyperlink" Target="http://es.wikipedia.org/wiki/Torrico" TargetMode="External" /><Relationship Id="rId408" Type="http://schemas.openxmlformats.org/officeDocument/2006/relationships/hyperlink" Target="http://es.wikipedia.org/wiki/Totan%C3%A9s" TargetMode="External" /><Relationship Id="rId409" Type="http://schemas.openxmlformats.org/officeDocument/2006/relationships/hyperlink" Target="http://es.wikipedia.org/wiki/Turleque" TargetMode="External" /><Relationship Id="rId410" Type="http://schemas.openxmlformats.org/officeDocument/2006/relationships/hyperlink" Target="http://es.wikipedia.org/wiki/Urda" TargetMode="External" /><Relationship Id="rId411" Type="http://schemas.openxmlformats.org/officeDocument/2006/relationships/hyperlink" Target="http://es.wikipedia.org/wiki/Valdeverdeja" TargetMode="External" /><Relationship Id="rId412" Type="http://schemas.openxmlformats.org/officeDocument/2006/relationships/hyperlink" Target="http://es.wikipedia.org/wiki/Velada" TargetMode="External" /><Relationship Id="rId413" Type="http://schemas.openxmlformats.org/officeDocument/2006/relationships/hyperlink" Target="http://es.wikipedia.org/wiki/Villamiel_de_Toledo" TargetMode="External" /><Relationship Id="rId414" Type="http://schemas.openxmlformats.org/officeDocument/2006/relationships/hyperlink" Target="http://es.wikipedia.org/wiki/Villaminaya" TargetMode="External" /><Relationship Id="rId415" Type="http://schemas.openxmlformats.org/officeDocument/2006/relationships/hyperlink" Target="http://es.wikipedia.org/wiki/Villamuelas" TargetMode="External" /><Relationship Id="rId416" Type="http://schemas.openxmlformats.org/officeDocument/2006/relationships/hyperlink" Target="http://es.wikipedia.org/wiki/Villanueva_de_Alcardete" TargetMode="External" /><Relationship Id="rId417" Type="http://schemas.openxmlformats.org/officeDocument/2006/relationships/hyperlink" Target="http://es.wikipedia.org/wiki/Villanueva_de_Bogas" TargetMode="External" /><Relationship Id="rId418" Type="http://schemas.openxmlformats.org/officeDocument/2006/relationships/hyperlink" Target="http://es.wikipedia.org/wiki/Villarejo_de_Montalb%C3%A1n" TargetMode="External" /><Relationship Id="rId419" Type="http://schemas.openxmlformats.org/officeDocument/2006/relationships/hyperlink" Target="http://es.wikipedia.org/wiki/Villarrubia_de_Santiago" TargetMode="External" /><Relationship Id="rId420" Type="http://schemas.openxmlformats.org/officeDocument/2006/relationships/hyperlink" Target="http://es.wikipedia.org/wiki/Villaseca_de_la_Sagra" TargetMode="External" /><Relationship Id="rId421" Type="http://schemas.openxmlformats.org/officeDocument/2006/relationships/hyperlink" Target="http://es.wikipedia.org/wiki/Villasequilla" TargetMode="External" /><Relationship Id="rId422" Type="http://schemas.openxmlformats.org/officeDocument/2006/relationships/hyperlink" Target="http://es.wikipedia.org/wiki/Villatobas" TargetMode="External" /><Relationship Id="rId423" Type="http://schemas.openxmlformats.org/officeDocument/2006/relationships/hyperlink" Target="http://es.wikipedia.org/wiki/Yepes" TargetMode="External" /><Relationship Id="rId424" Type="http://schemas.openxmlformats.org/officeDocument/2006/relationships/hyperlink" Target="http://es.wikipedia.org/wiki/Yunclillos" TargetMode="External" /><Relationship Id="rId425" Type="http://schemas.openxmlformats.org/officeDocument/2006/relationships/hyperlink" Target="http://es.wikipedia.org/wiki/Villafranca_de_los_Caballeros" TargetMode="External" /><Relationship Id="rId42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L227"/>
  <sheetViews>
    <sheetView tabSelected="1" zoomScalePageLayoutView="0" workbookViewId="0" topLeftCell="A1">
      <selection activeCell="B10" sqref="B10"/>
    </sheetView>
  </sheetViews>
  <sheetFormatPr defaultColWidth="11.421875" defaultRowHeight="16.5" customHeight="1"/>
  <cols>
    <col min="1" max="1" width="75.7109375" style="1" customWidth="1"/>
    <col min="2" max="2" width="29.421875" style="1" customWidth="1"/>
    <col min="3" max="3" width="14.7109375" style="1" customWidth="1"/>
    <col min="4" max="4" width="14.421875" style="1" customWidth="1"/>
    <col min="5" max="5" width="15.00390625" style="1" customWidth="1"/>
    <col min="6" max="6" width="14.8515625" style="1" customWidth="1"/>
    <col min="7" max="7" width="19.140625" style="1" customWidth="1"/>
    <col min="8" max="8" width="18.00390625" style="1" customWidth="1"/>
    <col min="9" max="16384" width="11.421875" style="1" customWidth="1"/>
  </cols>
  <sheetData>
    <row r="1" spans="1:12" s="2" customFormat="1" ht="24" customHeight="1">
      <c r="A1" s="61" t="s">
        <v>903</v>
      </c>
      <c r="B1" s="62"/>
      <c r="C1" s="63"/>
      <c r="D1" s="64"/>
      <c r="E1" s="64"/>
      <c r="F1" s="64"/>
      <c r="G1" s="64"/>
      <c r="H1" s="64"/>
      <c r="I1" s="64"/>
      <c r="J1" s="64"/>
      <c r="K1" s="64"/>
      <c r="L1" s="64"/>
    </row>
    <row r="2" spans="1:10" s="2" customFormat="1" ht="24" customHeight="1">
      <c r="A2" s="61" t="s">
        <v>904</v>
      </c>
      <c r="B2" s="64"/>
      <c r="C2" s="64"/>
      <c r="D2" s="64"/>
      <c r="E2" s="64"/>
      <c r="F2" s="64"/>
      <c r="G2" s="64"/>
      <c r="H2" s="64"/>
      <c r="I2" s="64"/>
      <c r="J2" s="64"/>
    </row>
    <row r="3" spans="1:12" s="2" customFormat="1" ht="24" customHeight="1" thickBot="1">
      <c r="A3" s="61"/>
      <c r="B3" s="62"/>
      <c r="C3" s="63"/>
      <c r="D3" s="64"/>
      <c r="E3" s="64"/>
      <c r="F3" s="64"/>
      <c r="G3" s="64"/>
      <c r="H3" s="64"/>
      <c r="I3" s="64"/>
      <c r="J3" s="64"/>
      <c r="K3" s="64"/>
      <c r="L3" s="64"/>
    </row>
    <row r="4" spans="1:12" s="2" customFormat="1" ht="32.25" customHeight="1">
      <c r="A4" s="212" t="s">
        <v>1069</v>
      </c>
      <c r="B4" s="213"/>
      <c r="C4" s="65"/>
      <c r="D4" s="64"/>
      <c r="E4" s="64"/>
      <c r="F4" s="64"/>
      <c r="G4" s="64"/>
      <c r="H4" s="64"/>
      <c r="I4" s="64"/>
      <c r="J4" s="64"/>
      <c r="K4" s="64"/>
      <c r="L4" s="64"/>
    </row>
    <row r="5" spans="1:12" s="2" customFormat="1" ht="24" customHeight="1" thickBot="1">
      <c r="A5" s="214" t="s">
        <v>905</v>
      </c>
      <c r="B5" s="215"/>
      <c r="C5" s="65"/>
      <c r="D5" s="64"/>
      <c r="E5" s="64"/>
      <c r="F5" s="64"/>
      <c r="G5" s="64"/>
      <c r="H5" s="64"/>
      <c r="I5" s="64"/>
      <c r="J5" s="64"/>
      <c r="K5" s="64"/>
      <c r="L5" s="64"/>
    </row>
    <row r="6" spans="1:12" s="2" customFormat="1" ht="29.25" customHeight="1">
      <c r="A6" s="216" t="s">
        <v>1070</v>
      </c>
      <c r="B6" s="216"/>
      <c r="C6" s="63"/>
      <c r="D6" s="64"/>
      <c r="E6" s="64"/>
      <c r="F6" s="64"/>
      <c r="G6" s="64"/>
      <c r="H6" s="64"/>
      <c r="I6" s="64"/>
      <c r="J6" s="64"/>
      <c r="K6" s="64"/>
      <c r="L6" s="64"/>
    </row>
    <row r="7" spans="1:3" s="2" customFormat="1" ht="24" customHeight="1">
      <c r="A7" s="40"/>
      <c r="B7" s="3"/>
      <c r="C7" s="3"/>
    </row>
    <row r="8" ht="16.5" customHeight="1" thickBot="1"/>
    <row r="9" spans="1:8" ht="27.75" customHeight="1">
      <c r="A9" s="208" t="s">
        <v>1071</v>
      </c>
      <c r="B9" s="209"/>
      <c r="C9" s="29"/>
      <c r="D9" s="29"/>
      <c r="E9" s="29"/>
      <c r="F9" s="29"/>
      <c r="G9" s="29"/>
      <c r="H9" s="29"/>
    </row>
    <row r="10" spans="1:11" ht="25.5" customHeight="1">
      <c r="A10" s="117" t="s">
        <v>907</v>
      </c>
      <c r="B10" s="118" t="s">
        <v>0</v>
      </c>
      <c r="C10" s="29"/>
      <c r="D10" s="29"/>
      <c r="E10" s="29"/>
      <c r="F10" s="29"/>
      <c r="G10" s="29"/>
      <c r="H10" s="29"/>
      <c r="I10" s="32"/>
      <c r="J10" s="29"/>
      <c r="K10" s="29"/>
    </row>
    <row r="11" spans="1:11" ht="6.75" customHeight="1">
      <c r="A11" s="119"/>
      <c r="B11" s="47"/>
      <c r="C11" s="29"/>
      <c r="D11" s="29"/>
      <c r="E11" s="29"/>
      <c r="F11" s="29"/>
      <c r="G11" s="29"/>
      <c r="H11" s="29"/>
      <c r="I11" s="32"/>
      <c r="J11" s="29"/>
      <c r="K11" s="29"/>
    </row>
    <row r="12" spans="1:11" ht="41.25" customHeight="1">
      <c r="A12" s="117" t="s">
        <v>1061</v>
      </c>
      <c r="B12" s="118" t="s">
        <v>1</v>
      </c>
      <c r="C12" s="29"/>
      <c r="D12" s="29"/>
      <c r="E12" s="29"/>
      <c r="F12" s="29"/>
      <c r="G12" s="29"/>
      <c r="H12" s="29"/>
      <c r="I12" s="32"/>
      <c r="J12" s="29"/>
      <c r="K12" s="29"/>
    </row>
    <row r="13" spans="1:11" ht="6.75" customHeight="1">
      <c r="A13" s="46"/>
      <c r="B13" s="47"/>
      <c r="C13" s="29"/>
      <c r="D13" s="29"/>
      <c r="E13" s="29"/>
      <c r="F13" s="29"/>
      <c r="G13" s="29"/>
      <c r="H13" s="29"/>
      <c r="I13" s="32"/>
      <c r="J13" s="29"/>
      <c r="K13" s="29"/>
    </row>
    <row r="14" spans="1:11" ht="41.25" customHeight="1">
      <c r="A14" s="117" t="s">
        <v>1062</v>
      </c>
      <c r="B14" s="118" t="s">
        <v>1</v>
      </c>
      <c r="C14" s="29"/>
      <c r="D14" s="29"/>
      <c r="E14" s="29"/>
      <c r="F14" s="29"/>
      <c r="G14" s="29"/>
      <c r="H14" s="29"/>
      <c r="I14" s="32"/>
      <c r="J14" s="29"/>
      <c r="K14" s="29"/>
    </row>
    <row r="15" spans="1:11" ht="6.75" customHeight="1">
      <c r="A15" s="46"/>
      <c r="B15" s="47"/>
      <c r="C15" s="29"/>
      <c r="D15" s="29"/>
      <c r="E15" s="29"/>
      <c r="F15" s="29"/>
      <c r="G15" s="29"/>
      <c r="H15" s="29"/>
      <c r="I15" s="32"/>
      <c r="J15" s="29"/>
      <c r="K15" s="29"/>
    </row>
    <row r="16" spans="1:11" ht="41.25" customHeight="1">
      <c r="A16" s="44" t="s">
        <v>1073</v>
      </c>
      <c r="B16" s="118" t="s">
        <v>1</v>
      </c>
      <c r="C16" s="29"/>
      <c r="D16" s="29"/>
      <c r="E16" s="29"/>
      <c r="F16" s="29"/>
      <c r="G16" s="29"/>
      <c r="H16" s="29"/>
      <c r="I16" s="32"/>
      <c r="J16" s="29"/>
      <c r="K16" s="29"/>
    </row>
    <row r="17" spans="1:11" ht="6.75" customHeight="1">
      <c r="A17" s="119"/>
      <c r="B17" s="47"/>
      <c r="C17" s="29"/>
      <c r="D17" s="29"/>
      <c r="E17" s="29"/>
      <c r="F17" s="29"/>
      <c r="G17" s="29"/>
      <c r="H17" s="29"/>
      <c r="I17" s="32"/>
      <c r="J17" s="29"/>
      <c r="K17" s="29"/>
    </row>
    <row r="18" spans="1:8" ht="25.5" customHeight="1">
      <c r="A18" s="117" t="s">
        <v>1063</v>
      </c>
      <c r="B18" s="120">
        <v>10000</v>
      </c>
      <c r="C18" s="29"/>
      <c r="D18" s="29"/>
      <c r="E18" s="29"/>
      <c r="F18" s="29"/>
      <c r="G18" s="29"/>
      <c r="H18" s="29"/>
    </row>
    <row r="19" spans="1:8" ht="16.5" customHeight="1">
      <c r="A19" s="114" t="s">
        <v>1058</v>
      </c>
      <c r="B19" s="47"/>
      <c r="C19" s="29"/>
      <c r="D19" s="29"/>
      <c r="E19" s="29"/>
      <c r="F19" s="29"/>
      <c r="G19" s="29"/>
      <c r="H19" s="29"/>
    </row>
    <row r="20" spans="1:8" ht="6.75" customHeight="1">
      <c r="A20" s="119"/>
      <c r="B20" s="47"/>
      <c r="C20" s="139"/>
      <c r="D20" s="29"/>
      <c r="E20" s="140"/>
      <c r="F20" s="140"/>
      <c r="G20" s="29"/>
      <c r="H20" s="29"/>
    </row>
    <row r="21" spans="1:8" ht="25.5" customHeight="1">
      <c r="A21" s="117" t="s">
        <v>1059</v>
      </c>
      <c r="B21" s="45" t="s">
        <v>860</v>
      </c>
      <c r="C21" s="29"/>
      <c r="D21" s="29"/>
      <c r="E21" s="29"/>
      <c r="F21" s="29"/>
      <c r="G21" s="29"/>
      <c r="H21" s="29"/>
    </row>
    <row r="22" spans="1:8" ht="31.5" customHeight="1">
      <c r="A22" s="210" t="s">
        <v>1074</v>
      </c>
      <c r="B22" s="211"/>
      <c r="C22" s="29"/>
      <c r="D22" s="29"/>
      <c r="E22" s="29"/>
      <c r="F22" s="29"/>
      <c r="G22" s="29"/>
      <c r="H22" s="29"/>
    </row>
    <row r="23" spans="1:11" ht="6.75" customHeight="1">
      <c r="A23" s="46"/>
      <c r="B23" s="47"/>
      <c r="C23" s="29"/>
      <c r="D23" s="29"/>
      <c r="E23" s="29"/>
      <c r="F23" s="29"/>
      <c r="G23" s="29"/>
      <c r="H23" s="29"/>
      <c r="I23" s="32"/>
      <c r="J23" s="29"/>
      <c r="K23" s="29"/>
    </row>
    <row r="24" spans="1:11" ht="25.5" customHeight="1">
      <c r="A24" s="117" t="s">
        <v>906</v>
      </c>
      <c r="B24" s="118" t="s">
        <v>0</v>
      </c>
      <c r="C24" s="29"/>
      <c r="D24" s="29"/>
      <c r="E24" s="29"/>
      <c r="F24" s="29"/>
      <c r="G24" s="29"/>
      <c r="H24" s="29"/>
      <c r="I24" s="32"/>
      <c r="J24" s="29"/>
      <c r="K24" s="29"/>
    </row>
    <row r="25" spans="1:11" ht="6.75" customHeight="1">
      <c r="A25" s="119"/>
      <c r="B25" s="47"/>
      <c r="C25" s="29"/>
      <c r="D25" s="29"/>
      <c r="E25" s="29"/>
      <c r="F25" s="29"/>
      <c r="G25" s="29"/>
      <c r="H25" s="29"/>
      <c r="I25" s="32"/>
      <c r="J25" s="29"/>
      <c r="K25" s="29"/>
    </row>
    <row r="26" spans="1:11" ht="25.5" customHeight="1">
      <c r="A26" s="117" t="s">
        <v>851</v>
      </c>
      <c r="B26" s="45" t="s">
        <v>4</v>
      </c>
      <c r="C26" s="29"/>
      <c r="D26" s="29"/>
      <c r="E26" s="29"/>
      <c r="F26" s="29"/>
      <c r="G26" s="29"/>
      <c r="H26" s="29"/>
      <c r="I26" s="32"/>
      <c r="J26" s="29"/>
      <c r="K26" s="29"/>
    </row>
    <row r="27" spans="1:11" ht="6.75" customHeight="1">
      <c r="A27" s="119"/>
      <c r="B27" s="47"/>
      <c r="C27" s="29"/>
      <c r="D27" s="29"/>
      <c r="E27" s="29"/>
      <c r="F27" s="29"/>
      <c r="G27" s="29"/>
      <c r="H27" s="29"/>
      <c r="I27" s="32"/>
      <c r="J27" s="29"/>
      <c r="K27" s="29"/>
    </row>
    <row r="28" spans="1:11" ht="25.5" customHeight="1">
      <c r="A28" s="117" t="s">
        <v>850</v>
      </c>
      <c r="B28" s="121" t="s">
        <v>884</v>
      </c>
      <c r="C28" s="141" t="s">
        <v>0</v>
      </c>
      <c r="D28" s="142"/>
      <c r="E28" s="29"/>
      <c r="F28" s="29"/>
      <c r="G28" s="139" t="s">
        <v>868</v>
      </c>
      <c r="H28" s="143" t="s">
        <v>869</v>
      </c>
      <c r="I28" s="143"/>
      <c r="J28" s="143"/>
      <c r="K28" s="29"/>
    </row>
    <row r="29" spans="1:11" ht="6.75" customHeight="1">
      <c r="A29" s="119"/>
      <c r="B29" s="47"/>
      <c r="C29" s="141" t="s">
        <v>1</v>
      </c>
      <c r="D29" s="142"/>
      <c r="E29" s="144" t="s">
        <v>860</v>
      </c>
      <c r="F29" s="29"/>
      <c r="G29" s="139"/>
      <c r="H29" s="141" t="s">
        <v>860</v>
      </c>
      <c r="I29" s="141" t="s">
        <v>859</v>
      </c>
      <c r="J29" s="141" t="s">
        <v>861</v>
      </c>
      <c r="K29" s="29"/>
    </row>
    <row r="30" spans="1:11" ht="25.5" customHeight="1">
      <c r="A30" s="117" t="s">
        <v>1025</v>
      </c>
      <c r="B30" s="118" t="s">
        <v>0</v>
      </c>
      <c r="C30" s="141"/>
      <c r="D30" s="29"/>
      <c r="E30" s="144" t="s">
        <v>859</v>
      </c>
      <c r="F30" s="29"/>
      <c r="G30" s="139" t="s">
        <v>3</v>
      </c>
      <c r="H30" s="140">
        <v>0.72</v>
      </c>
      <c r="I30" s="140">
        <v>0.71</v>
      </c>
      <c r="J30" s="140">
        <v>0.7</v>
      </c>
      <c r="K30" s="29"/>
    </row>
    <row r="31" spans="1:11" ht="6.75" customHeight="1">
      <c r="A31" s="119"/>
      <c r="B31" s="47"/>
      <c r="C31" s="29"/>
      <c r="D31" s="29"/>
      <c r="E31" s="144" t="s">
        <v>861</v>
      </c>
      <c r="F31" s="29"/>
      <c r="G31" s="139" t="s">
        <v>857</v>
      </c>
      <c r="H31" s="140">
        <v>0.73</v>
      </c>
      <c r="I31" s="140">
        <v>0.72</v>
      </c>
      <c r="J31" s="140">
        <v>0.71</v>
      </c>
      <c r="K31" s="29"/>
    </row>
    <row r="32" spans="1:11" ht="42.75" customHeight="1">
      <c r="A32" s="117" t="s">
        <v>1075</v>
      </c>
      <c r="B32" s="118">
        <v>90</v>
      </c>
      <c r="C32" s="29"/>
      <c r="D32" s="29"/>
      <c r="E32" s="29"/>
      <c r="F32" s="29"/>
      <c r="G32" s="139" t="s">
        <v>2</v>
      </c>
      <c r="H32" s="140">
        <v>0.74</v>
      </c>
      <c r="I32" s="140">
        <v>0.73</v>
      </c>
      <c r="J32" s="140">
        <v>0.72</v>
      </c>
      <c r="K32" s="29"/>
    </row>
    <row r="33" spans="1:11" ht="6.75" customHeight="1">
      <c r="A33" s="119"/>
      <c r="B33" s="47"/>
      <c r="C33" s="29"/>
      <c r="D33" s="29"/>
      <c r="E33" s="29"/>
      <c r="F33" s="29"/>
      <c r="G33" s="139" t="s">
        <v>4</v>
      </c>
      <c r="H33" s="140">
        <v>0.75</v>
      </c>
      <c r="I33" s="140">
        <v>0.74</v>
      </c>
      <c r="J33" s="140">
        <v>0.73</v>
      </c>
      <c r="K33" s="29"/>
    </row>
    <row r="34" spans="1:11" ht="27" customHeight="1">
      <c r="A34" s="117" t="s">
        <v>1077</v>
      </c>
      <c r="B34" s="118">
        <v>33</v>
      </c>
      <c r="C34" s="145">
        <f>B32+0.6*B34</f>
        <v>109.8</v>
      </c>
      <c r="D34" s="141" t="s">
        <v>862</v>
      </c>
      <c r="E34" s="29"/>
      <c r="F34" s="29"/>
      <c r="G34" s="29"/>
      <c r="H34" s="29"/>
      <c r="I34" s="29"/>
      <c r="J34" s="29"/>
      <c r="K34" s="29"/>
    </row>
    <row r="35" spans="1:11" ht="6.75" customHeight="1" thickBot="1">
      <c r="A35" s="115"/>
      <c r="B35" s="116"/>
      <c r="C35" s="29"/>
      <c r="D35" s="29"/>
      <c r="E35" s="29"/>
      <c r="F35" s="29"/>
      <c r="G35" s="29"/>
      <c r="H35" s="29"/>
      <c r="I35" s="32"/>
      <c r="J35" s="29"/>
      <c r="K35" s="29"/>
    </row>
    <row r="36" spans="1:8" ht="16.5" customHeight="1">
      <c r="A36" s="4"/>
      <c r="B36" s="4"/>
      <c r="C36" s="29"/>
      <c r="D36" s="29"/>
      <c r="E36" s="29"/>
      <c r="F36" s="29"/>
      <c r="G36" s="29"/>
      <c r="H36" s="29"/>
    </row>
    <row r="37" spans="1:8" s="2" customFormat="1" ht="31.5" customHeight="1" thickBot="1">
      <c r="A37" s="4"/>
      <c r="B37" s="4"/>
      <c r="C37" s="146"/>
      <c r="D37" s="147"/>
      <c r="E37" s="146"/>
      <c r="F37" s="29"/>
      <c r="G37" s="29"/>
      <c r="H37" s="146"/>
    </row>
    <row r="38" spans="1:8" s="2" customFormat="1" ht="31.5" customHeight="1">
      <c r="A38" s="208" t="s">
        <v>852</v>
      </c>
      <c r="B38" s="209"/>
      <c r="C38" s="146"/>
      <c r="D38" s="147"/>
      <c r="E38" s="146"/>
      <c r="F38" s="29"/>
      <c r="G38" s="29"/>
      <c r="H38" s="146"/>
    </row>
    <row r="39" spans="1:8" s="2" customFormat="1" ht="15.75" customHeight="1" hidden="1">
      <c r="A39" s="42" t="s">
        <v>853</v>
      </c>
      <c r="B39" s="43">
        <f>IF(AND(B28="VPO RÉGIMEN ESPECIAL",B26="ATPMS B"),1368.95,0)+IF(AND(B28="VPO RÉGIMEN ESPECIAL",B26="ATPMS C"),1220.38,0)+IF(AND(B28="VPO RÉGIMEN ESPECIAL",B26="AG 1"),1061.2,0)+IF(AND(B28="VPO RÉGIMEN ESPECIAL",B26="AG 2"),909.6,0)</f>
        <v>0</v>
      </c>
      <c r="C39" s="141" t="s">
        <v>3</v>
      </c>
      <c r="D39" s="29"/>
      <c r="E39" s="146"/>
      <c r="F39" s="29"/>
      <c r="G39" s="29"/>
      <c r="H39" s="146"/>
    </row>
    <row r="40" spans="1:8" s="2" customFormat="1" ht="15.75" customHeight="1" hidden="1">
      <c r="A40" s="42" t="s">
        <v>854</v>
      </c>
      <c r="B40" s="43">
        <f>IF(AND(B28="VPO RÉGIMEN GENERAL",B26="ATPMS B"),1564.51,0)+IF(AND(B28="VPO RÉGIMEN GENERAL",B26="ATPMS C"),1394.72,0)+IF(AND(B28="VPO RÉGIMEN GENERAL",B26="AG 1"),1212.8,0)+IF(AND(B28="VPO RÉGIMEN GENERAL",B26="AG 2"),1061.2,0)</f>
        <v>0</v>
      </c>
      <c r="C40" s="141" t="s">
        <v>5</v>
      </c>
      <c r="D40" s="146"/>
      <c r="E40" s="29" t="s">
        <v>881</v>
      </c>
      <c r="F40" s="29"/>
      <c r="G40" s="29"/>
      <c r="H40" s="146"/>
    </row>
    <row r="41" spans="1:8" ht="15.75" customHeight="1" hidden="1">
      <c r="A41" s="42" t="s">
        <v>855</v>
      </c>
      <c r="B41" s="43">
        <f>IF(AND(B28="VPO RÉGIMEN CONCERTADO",B26="ATPMS B"),1760.08,0)+IF(AND(B28="VPO RÉGIMEN CONCERTADO",B26="ATPMS C"),1569.06,0)+IF(AND(B28="VPO RÉGIMEN CONCERTADO",B26="AG 1"),1364.4,0)+IF(AND(B28="VPO RÉGIMEN CONCERTADO",B26="AG 2"),1212.8,0)</f>
        <v>0</v>
      </c>
      <c r="C41" s="141" t="s">
        <v>2</v>
      </c>
      <c r="D41" s="29"/>
      <c r="E41" s="29" t="s">
        <v>882</v>
      </c>
      <c r="F41" s="29"/>
      <c r="G41" s="29"/>
      <c r="H41" s="29"/>
    </row>
    <row r="42" spans="1:8" s="2" customFormat="1" ht="15.75" customHeight="1" hidden="1">
      <c r="A42" s="42" t="s">
        <v>884</v>
      </c>
      <c r="B42" s="43">
        <f>IF(AND(B28="VPT",B26="ATPMS B"),1877.41,0)+IF(AND(B28="VPT",B26="ATPMS C"),1673.66,0)+IF(AND(B28="VPT",B26="AG 1"),1455.36,0)+IF(AND(B28="VPT",B26="AG 2"),1273.44,0)</f>
        <v>1273.44</v>
      </c>
      <c r="C42" s="141" t="s">
        <v>4</v>
      </c>
      <c r="D42" s="146"/>
      <c r="E42" s="29" t="s">
        <v>883</v>
      </c>
      <c r="F42" s="29"/>
      <c r="G42" s="29"/>
      <c r="H42" s="146"/>
    </row>
    <row r="43" spans="1:8" s="2" customFormat="1" ht="15.75" customHeight="1" hidden="1">
      <c r="A43" s="48" t="s">
        <v>856</v>
      </c>
      <c r="B43" s="49">
        <f>IF(AND(B28="VIPP",B26="ATPMS B"),2065.16,0)+IF(AND(B28="VIPP",B26="ATPMS C"),1841.03,0)+IF(AND(B28="VIPP",B26="AG 1"),1600.9,0)+IF(AND(B28="VIPP",B26="AG 2"),1400.78,0)</f>
        <v>0</v>
      </c>
      <c r="C43" s="29"/>
      <c r="D43" s="147"/>
      <c r="E43" s="29" t="s">
        <v>884</v>
      </c>
      <c r="F43" s="147"/>
      <c r="G43" s="29"/>
      <c r="H43" s="146"/>
    </row>
    <row r="44" spans="1:8" s="2" customFormat="1" ht="21.75" customHeight="1">
      <c r="A44" s="127" t="s">
        <v>867</v>
      </c>
      <c r="B44" s="128">
        <f>SUM(B39:B43)</f>
        <v>1273.44</v>
      </c>
      <c r="C44" s="146"/>
      <c r="D44" s="146"/>
      <c r="E44" s="29" t="s">
        <v>856</v>
      </c>
      <c r="F44" s="29"/>
      <c r="G44" s="29"/>
      <c r="H44" s="146"/>
    </row>
    <row r="45" spans="1:8" ht="21.75" customHeight="1" thickBot="1">
      <c r="A45" s="129" t="s">
        <v>866</v>
      </c>
      <c r="B45" s="130">
        <f>B44*C34</f>
        <v>139823.712</v>
      </c>
      <c r="C45" s="148">
        <f>B32*B44</f>
        <v>114609.6</v>
      </c>
      <c r="D45" s="146" t="s">
        <v>1029</v>
      </c>
      <c r="E45" s="29"/>
      <c r="F45" s="146"/>
      <c r="G45" s="146"/>
      <c r="H45" s="29"/>
    </row>
    <row r="46" spans="1:8" ht="21.75" customHeight="1">
      <c r="A46" s="4"/>
      <c r="B46" s="4"/>
      <c r="C46" s="149" t="s">
        <v>870</v>
      </c>
      <c r="D46" s="145" t="str">
        <f>IF(B50&lt;=1.5,"OK",0)</f>
        <v>OK</v>
      </c>
      <c r="E46" s="29"/>
      <c r="F46" s="146"/>
      <c r="G46" s="146"/>
      <c r="H46" s="29"/>
    </row>
    <row r="47" spans="1:8" ht="24" customHeight="1">
      <c r="A47" s="220" t="s">
        <v>865</v>
      </c>
      <c r="B47" s="221"/>
      <c r="C47" s="29" t="s">
        <v>871</v>
      </c>
      <c r="D47" s="145">
        <f>IF(AND(B50&gt;1.5,B50&lt;=2.5),"OK",0)</f>
        <v>0</v>
      </c>
      <c r="E47" s="29"/>
      <c r="F47" s="29"/>
      <c r="G47" s="29"/>
      <c r="H47" s="29"/>
    </row>
    <row r="48" spans="1:8" s="4" customFormat="1" ht="30.75" customHeight="1">
      <c r="A48" s="122" t="s">
        <v>863</v>
      </c>
      <c r="B48" s="123">
        <f>IF(AND(B26="ATPMS B",B21="1 a 2 miembros"),H30)+IF(AND(B26="ATPMS C",B21="1 a 2 miembros"),H31)+IF(AND(B26="AG 1",B21="1 a 2 miembros"),H32)+IF(AND(B26="AG 2",B21="1 a 2 miembros"),H33)+IF(AND(B26="ATPMS B",B21="3 a 4 miembros"),I30)+IF(AND(B26="ATPMS C",B21="3 a 4 miembros"),I31)+IF(AND(B26="AG 1",B21="3 a 4 miembros"),I32)+IF(AND(B26="AG 2",B21="3 a 4 miembros"),I33)+IF(AND(B26="ATPMS B",B21="Familia Numerosa / Colectivos"),J30)+IF(AND(B26="ATPMS C",B21="Familia Numerosa / Colectivos"),J31)+IF(AND(B26="AG 1",B21="Familia Numerosa / Colectivos"),J32)+IF(AND(B26="AG 2",B21="Familia Numerosa / Colectivos"),J33)</f>
        <v>0.75</v>
      </c>
      <c r="C48" s="29" t="s">
        <v>872</v>
      </c>
      <c r="D48" s="145">
        <f>IF(AND(B50&gt;2.5,B50&lt;=3.5),"OK",0)</f>
        <v>0</v>
      </c>
      <c r="E48" s="29"/>
      <c r="F48" s="29"/>
      <c r="G48" s="29"/>
      <c r="H48" s="29"/>
    </row>
    <row r="49" spans="1:8" s="4" customFormat="1" ht="30.75" customHeight="1">
      <c r="A49" s="122" t="s">
        <v>1060</v>
      </c>
      <c r="B49" s="124">
        <f>B48*B18</f>
        <v>7500</v>
      </c>
      <c r="C49" s="29" t="s">
        <v>873</v>
      </c>
      <c r="D49" s="145">
        <f>IF(AND(B50&gt;3.5,B50&lt;=4.5),"OK",0)</f>
        <v>0</v>
      </c>
      <c r="E49" s="29"/>
      <c r="F49" s="29"/>
      <c r="G49" s="29"/>
      <c r="H49" s="29"/>
    </row>
    <row r="50" spans="1:8" s="4" customFormat="1" ht="30.75" customHeight="1">
      <c r="A50" s="125" t="s">
        <v>864</v>
      </c>
      <c r="B50" s="126">
        <f>B49/7236.6</f>
        <v>1.0363983085979602</v>
      </c>
      <c r="C50" s="29" t="s">
        <v>874</v>
      </c>
      <c r="D50" s="145">
        <f>IF(AND(B50&gt;4.5,B50&lt;=5.5),"OK",0)</f>
        <v>0</v>
      </c>
      <c r="E50" s="29"/>
      <c r="F50" s="29"/>
      <c r="G50" s="29"/>
      <c r="H50" s="29"/>
    </row>
    <row r="51" spans="1:8" ht="16.5" customHeight="1" hidden="1">
      <c r="A51" s="4"/>
      <c r="B51" s="4"/>
      <c r="C51" s="29" t="s">
        <v>875</v>
      </c>
      <c r="D51" s="145">
        <f>IF(AND(B50&gt;5.5,B50&lt;=6.5),"OK",0)</f>
        <v>0</v>
      </c>
      <c r="E51" s="29"/>
      <c r="F51" s="29"/>
      <c r="G51" s="29"/>
      <c r="H51" s="29"/>
    </row>
    <row r="52" spans="1:8" s="2" customFormat="1" ht="31.5" customHeight="1" thickBot="1">
      <c r="A52" s="4"/>
      <c r="B52" s="4"/>
      <c r="C52" s="29" t="s">
        <v>876</v>
      </c>
      <c r="D52" s="145">
        <f>IF(AND(B50&gt;6.5,B50&lt;=7.5),"OK",0)</f>
        <v>0</v>
      </c>
      <c r="E52" s="147"/>
      <c r="F52" s="147"/>
      <c r="G52" s="29"/>
      <c r="H52" s="146"/>
    </row>
    <row r="53" spans="1:8" s="2" customFormat="1" ht="31.5" customHeight="1">
      <c r="A53" s="208" t="s">
        <v>858</v>
      </c>
      <c r="B53" s="209"/>
      <c r="C53" s="29" t="s">
        <v>877</v>
      </c>
      <c r="D53" s="145">
        <f>IF(B50&gt;7.5,"OK",0)</f>
        <v>0</v>
      </c>
      <c r="E53" s="146"/>
      <c r="F53" s="29"/>
      <c r="G53" s="29"/>
      <c r="H53" s="146"/>
    </row>
    <row r="54" spans="1:8" ht="30.75" customHeight="1" hidden="1">
      <c r="A54" s="50" t="s">
        <v>886</v>
      </c>
      <c r="B54" s="51">
        <f>IF(AND(B28="VPO RÉGIMEN ESPECIAL",B50&gt;2.5),"NO PERMITIDO EL ACCESO A ESTA VIVIENDA",0)</f>
        <v>0</v>
      </c>
      <c r="C54" s="231" t="s">
        <v>1064</v>
      </c>
      <c r="D54" s="145"/>
      <c r="E54" s="146"/>
      <c r="F54" s="146"/>
      <c r="G54" s="146"/>
      <c r="H54" s="29"/>
    </row>
    <row r="55" spans="1:8" ht="30.75" customHeight="1" hidden="1">
      <c r="A55" s="50" t="s">
        <v>887</v>
      </c>
      <c r="B55" s="51">
        <f>IF(AND(B28="VPO RÉGIMEN GENERAL",B50&gt;4.5),"NO PERMITIDO EL ACCESO A ESTA VIVIENDA",0)</f>
        <v>0</v>
      </c>
      <c r="C55" s="231"/>
      <c r="D55" s="145"/>
      <c r="E55" s="146"/>
      <c r="F55" s="146"/>
      <c r="G55" s="146"/>
      <c r="H55" s="29"/>
    </row>
    <row r="56" spans="1:8" ht="30.75" customHeight="1" hidden="1">
      <c r="A56" s="50" t="s">
        <v>888</v>
      </c>
      <c r="B56" s="51">
        <f>IF(AND(B28="VPO RÉGIMEN CONCERTADO",B50&gt;6.5),"NO PERMITIDO EL ACCESO A ESTA VIVIENDA",0)</f>
        <v>0</v>
      </c>
      <c r="C56" s="231"/>
      <c r="D56" s="145"/>
      <c r="E56" s="146"/>
      <c r="F56" s="146"/>
      <c r="G56" s="146"/>
      <c r="H56" s="29"/>
    </row>
    <row r="57" spans="1:8" ht="30.75" customHeight="1" hidden="1">
      <c r="A57" s="50" t="s">
        <v>889</v>
      </c>
      <c r="B57" s="51">
        <f>IF(AND(B28="VPT",B50&gt;7.5),"NO PERMITIDO EL ACCESO A ESTA VIVIENDA",0)</f>
        <v>0</v>
      </c>
      <c r="C57" s="231"/>
      <c r="D57" s="145"/>
      <c r="E57" s="146"/>
      <c r="F57" s="146"/>
      <c r="G57" s="146"/>
      <c r="H57" s="29"/>
    </row>
    <row r="58" spans="1:8" ht="30.75" customHeight="1" hidden="1">
      <c r="A58" s="50" t="s">
        <v>891</v>
      </c>
      <c r="B58" s="51">
        <f>IF(AND(B28="VIPP",B50&gt;7.5),"NO PERMITIDO EL ACCESO A ESTA VIVIENDA",0)</f>
        <v>0</v>
      </c>
      <c r="C58" s="231"/>
      <c r="D58" s="145"/>
      <c r="E58" s="146"/>
      <c r="F58" s="146"/>
      <c r="G58" s="146"/>
      <c r="H58" s="29"/>
    </row>
    <row r="59" spans="1:8" ht="41.25" customHeight="1" hidden="1">
      <c r="A59" s="53" t="s">
        <v>890</v>
      </c>
      <c r="B59" s="52">
        <f>IF((B54="NO PERMITIDO EL ACCESO A ESTA VIVIENDA")+(B55="NO PERMITIDO EL ACCESO A ESTA VIVIENDA")+(B56="NO PERMITIDO EL ACCESO A ESTA VIVIENDA")+(B57="NO PERMITIDO EL ACCESO A ESTA VIVIENDA")+(B58="NO PERMITIDO EL ACCESO A ESTA VIVIENDA"),"NO PERMITIDO EL ACCESO A ESTA VIVIENDA",0)</f>
        <v>0</v>
      </c>
      <c r="C59" s="29"/>
      <c r="D59" s="145"/>
      <c r="E59" s="146"/>
      <c r="F59" s="146"/>
      <c r="G59" s="146"/>
      <c r="H59" s="29"/>
    </row>
    <row r="60" spans="1:8" s="2" customFormat="1" ht="26.25" customHeight="1" hidden="1" thickBot="1">
      <c r="A60" s="150"/>
      <c r="B60" s="151"/>
      <c r="C60" s="29"/>
      <c r="D60" s="29"/>
      <c r="E60" s="29"/>
      <c r="F60" s="146"/>
      <c r="G60" s="146"/>
      <c r="H60" s="146"/>
    </row>
    <row r="61" spans="1:8" s="2" customFormat="1" ht="26.25" customHeight="1" hidden="1" thickBot="1">
      <c r="A61" s="60" t="s">
        <v>900</v>
      </c>
      <c r="B61" s="151"/>
      <c r="C61" s="29"/>
      <c r="D61" s="29"/>
      <c r="E61" s="29"/>
      <c r="F61" s="146"/>
      <c r="G61" s="146"/>
      <c r="H61" s="146"/>
    </row>
    <row r="62" spans="1:8" ht="30.75" customHeight="1" hidden="1">
      <c r="A62" s="59" t="s">
        <v>1065</v>
      </c>
      <c r="B62" s="54">
        <f>0.8*B45</f>
        <v>111858.96960000001</v>
      </c>
      <c r="C62" s="29"/>
      <c r="D62" s="29"/>
      <c r="E62" s="29"/>
      <c r="F62" s="146"/>
      <c r="G62" s="146"/>
      <c r="H62" s="29"/>
    </row>
    <row r="63" spans="1:8" ht="24.75" customHeight="1" hidden="1">
      <c r="A63" s="37" t="s">
        <v>892</v>
      </c>
      <c r="B63" s="38">
        <f>IF((B28="VPT")+(B28="VIPP"),0,B62)</f>
        <v>0</v>
      </c>
      <c r="C63" s="29"/>
      <c r="D63" s="29"/>
      <c r="E63" s="146"/>
      <c r="F63" s="29"/>
      <c r="G63" s="29"/>
      <c r="H63" s="29"/>
    </row>
    <row r="64" spans="1:8" ht="29.25" customHeight="1" hidden="1">
      <c r="A64" s="50" t="s">
        <v>897</v>
      </c>
      <c r="B64" s="58">
        <f>IF(B59="NO PERMITIDO EL ACCESO A ESTA VIVIENDA","NO PERMITIDO EL ACCESO A ESTA VIVIENDA",B63)</f>
        <v>0</v>
      </c>
      <c r="C64" s="29"/>
      <c r="D64" s="29"/>
      <c r="E64" s="146"/>
      <c r="F64" s="29"/>
      <c r="G64" s="29"/>
      <c r="H64" s="29"/>
    </row>
    <row r="65" spans="1:8" ht="39.75" customHeight="1">
      <c r="A65" s="152" t="s">
        <v>885</v>
      </c>
      <c r="B65" s="153">
        <f>B64</f>
        <v>0</v>
      </c>
      <c r="C65" s="29"/>
      <c r="D65" s="29"/>
      <c r="E65" s="146"/>
      <c r="F65" s="29"/>
      <c r="G65" s="29"/>
      <c r="H65" s="29"/>
    </row>
    <row r="66" spans="1:8" ht="18.75" customHeight="1">
      <c r="A66" s="46"/>
      <c r="B66" s="154"/>
      <c r="C66" s="29"/>
      <c r="D66" s="145"/>
      <c r="E66" s="146"/>
      <c r="F66" s="29"/>
      <c r="G66" s="29"/>
      <c r="H66" s="29"/>
    </row>
    <row r="67" spans="1:8" ht="24.75" customHeight="1" hidden="1" thickBot="1">
      <c r="A67" s="155"/>
      <c r="B67" s="154"/>
      <c r="C67" s="29"/>
      <c r="D67" s="145"/>
      <c r="E67" s="146"/>
      <c r="F67" s="29"/>
      <c r="G67" s="29"/>
      <c r="H67" s="29"/>
    </row>
    <row r="68" spans="1:8" s="2" customFormat="1" ht="26.25" customHeight="1" hidden="1" thickBot="1">
      <c r="A68" s="60" t="s">
        <v>901</v>
      </c>
      <c r="B68" s="151"/>
      <c r="C68" s="29"/>
      <c r="D68" s="29"/>
      <c r="E68" s="29"/>
      <c r="F68" s="146"/>
      <c r="G68" s="146"/>
      <c r="H68" s="146"/>
    </row>
    <row r="69" spans="1:8" ht="33.75" customHeight="1" hidden="1">
      <c r="A69" s="156" t="s">
        <v>893</v>
      </c>
      <c r="B69" s="157">
        <f>IF(D46="OK",155)+IF(D47="OK",155)</f>
        <v>155</v>
      </c>
      <c r="C69" s="225" t="s">
        <v>853</v>
      </c>
      <c r="D69" s="29"/>
      <c r="E69" s="146"/>
      <c r="F69" s="29"/>
      <c r="G69" s="29"/>
      <c r="H69" s="29"/>
    </row>
    <row r="70" spans="1:8" ht="33.75" customHeight="1" hidden="1">
      <c r="A70" s="156" t="s">
        <v>894</v>
      </c>
      <c r="B70" s="158">
        <f>IF(AND(B12="SI",D46="OK"),155)+IF(AND(B12="SI",D47="OK"),155)</f>
        <v>0</v>
      </c>
      <c r="C70" s="226"/>
      <c r="D70" s="29"/>
      <c r="E70" s="146"/>
      <c r="F70" s="29"/>
      <c r="G70" s="29"/>
      <c r="H70" s="29"/>
    </row>
    <row r="71" spans="1:8" ht="33.75" customHeight="1" hidden="1">
      <c r="A71" s="156" t="s">
        <v>895</v>
      </c>
      <c r="B71" s="158">
        <f>IF(B12="SI",B70,B69)</f>
        <v>155</v>
      </c>
      <c r="C71" s="226"/>
      <c r="D71" s="29"/>
      <c r="E71" s="146"/>
      <c r="F71" s="29"/>
      <c r="G71" s="29"/>
      <c r="H71" s="29"/>
    </row>
    <row r="72" spans="1:8" ht="33.75" customHeight="1" hidden="1">
      <c r="A72" s="156" t="s">
        <v>896</v>
      </c>
      <c r="B72" s="158">
        <f>IF(B24="SI",B71,0)</f>
        <v>155</v>
      </c>
      <c r="C72" s="226"/>
      <c r="D72" s="29"/>
      <c r="E72" s="146"/>
      <c r="F72" s="29"/>
      <c r="G72" s="29"/>
      <c r="H72" s="29"/>
    </row>
    <row r="73" spans="1:8" s="39" customFormat="1" ht="33.75" customHeight="1" hidden="1">
      <c r="A73" s="159" t="s">
        <v>878</v>
      </c>
      <c r="B73" s="158"/>
      <c r="C73" s="226"/>
      <c r="D73" s="29"/>
      <c r="E73" s="146"/>
      <c r="F73" s="29"/>
      <c r="G73" s="29"/>
      <c r="H73" s="29"/>
    </row>
    <row r="74" spans="1:8" s="39" customFormat="1" ht="30.75" customHeight="1" hidden="1">
      <c r="A74" s="56" t="s">
        <v>879</v>
      </c>
      <c r="B74" s="160">
        <f>B72</f>
        <v>155</v>
      </c>
      <c r="C74" s="226"/>
      <c r="D74" s="29"/>
      <c r="E74" s="146"/>
      <c r="F74" s="146"/>
      <c r="G74" s="29"/>
      <c r="H74" s="29"/>
    </row>
    <row r="75" spans="1:8" s="39" customFormat="1" ht="30.75" customHeight="1" hidden="1">
      <c r="A75" s="57" t="s">
        <v>880</v>
      </c>
      <c r="B75" s="161">
        <f>(B74/10000*B63)</f>
        <v>0</v>
      </c>
      <c r="C75" s="227"/>
      <c r="D75" s="29"/>
      <c r="E75" s="146"/>
      <c r="F75" s="146"/>
      <c r="G75" s="146"/>
      <c r="H75" s="29"/>
    </row>
    <row r="76" spans="1:8" ht="30.75" customHeight="1" hidden="1">
      <c r="A76" s="162"/>
      <c r="B76" s="154"/>
      <c r="C76" s="146"/>
      <c r="D76" s="146"/>
      <c r="E76" s="29"/>
      <c r="F76" s="29"/>
      <c r="G76" s="29"/>
      <c r="H76" s="29"/>
    </row>
    <row r="77" spans="1:8" ht="33.75" customHeight="1" hidden="1">
      <c r="A77" s="156" t="s">
        <v>893</v>
      </c>
      <c r="B77" s="157">
        <f>IF(D46="OK",155)+IF(D47="OK",155)+IF(D48="OK",80)+IF(D49="OK",60)</f>
        <v>155</v>
      </c>
      <c r="C77" s="228" t="s">
        <v>854</v>
      </c>
      <c r="D77" s="29"/>
      <c r="E77" s="146"/>
      <c r="F77" s="29"/>
      <c r="G77" s="29"/>
      <c r="H77" s="29"/>
    </row>
    <row r="78" spans="1:8" ht="33.75" customHeight="1" hidden="1">
      <c r="A78" s="156" t="s">
        <v>894</v>
      </c>
      <c r="B78" s="158">
        <f>IF(AND(B12="SI",D46="OK"),155)+IF(AND(B12="SI",D47="OK"),155)+IF(AND(B12="SI",D48="OK"),113)+IF(AND(B12="SI",D49="OK"),93)</f>
        <v>0</v>
      </c>
      <c r="C78" s="229"/>
      <c r="D78" s="29"/>
      <c r="E78" s="146"/>
      <c r="F78" s="29"/>
      <c r="G78" s="29"/>
      <c r="H78" s="29"/>
    </row>
    <row r="79" spans="1:8" ht="33.75" customHeight="1" hidden="1">
      <c r="A79" s="156" t="s">
        <v>895</v>
      </c>
      <c r="B79" s="158">
        <f>IF(B12="SI",B78,B77)</f>
        <v>155</v>
      </c>
      <c r="C79" s="229"/>
      <c r="D79" s="29"/>
      <c r="E79" s="146"/>
      <c r="F79" s="29"/>
      <c r="G79" s="29"/>
      <c r="H79" s="29"/>
    </row>
    <row r="80" spans="1:8" ht="33.75" customHeight="1" hidden="1">
      <c r="A80" s="156" t="s">
        <v>896</v>
      </c>
      <c r="B80" s="158">
        <f>IF(B24="SI",B79,0)</f>
        <v>155</v>
      </c>
      <c r="C80" s="229"/>
      <c r="D80" s="29"/>
      <c r="E80" s="146"/>
      <c r="F80" s="29"/>
      <c r="G80" s="29"/>
      <c r="H80" s="29"/>
    </row>
    <row r="81" spans="1:8" ht="33.75" customHeight="1" hidden="1">
      <c r="A81" s="159" t="s">
        <v>878</v>
      </c>
      <c r="B81" s="158"/>
      <c r="C81" s="229"/>
      <c r="D81" s="29"/>
      <c r="E81" s="146"/>
      <c r="F81" s="29"/>
      <c r="G81" s="29"/>
      <c r="H81" s="29"/>
    </row>
    <row r="82" spans="1:8" ht="30.75" customHeight="1" hidden="1">
      <c r="A82" s="56" t="s">
        <v>879</v>
      </c>
      <c r="B82" s="160">
        <f>B80</f>
        <v>155</v>
      </c>
      <c r="C82" s="229"/>
      <c r="D82" s="29"/>
      <c r="E82" s="146"/>
      <c r="F82" s="146"/>
      <c r="G82" s="29"/>
      <c r="H82" s="29"/>
    </row>
    <row r="83" spans="1:8" ht="30.75" customHeight="1" hidden="1">
      <c r="A83" s="57" t="s">
        <v>880</v>
      </c>
      <c r="B83" s="161">
        <f>B82/10000*B63</f>
        <v>0</v>
      </c>
      <c r="C83" s="230"/>
      <c r="D83" s="29"/>
      <c r="E83" s="146"/>
      <c r="F83" s="146"/>
      <c r="G83" s="29"/>
      <c r="H83" s="29"/>
    </row>
    <row r="84" spans="1:8" s="39" customFormat="1" ht="30.75" customHeight="1" hidden="1">
      <c r="A84" s="163"/>
      <c r="B84" s="164"/>
      <c r="C84" s="146"/>
      <c r="D84" s="29"/>
      <c r="E84" s="29"/>
      <c r="F84" s="29"/>
      <c r="G84" s="29"/>
      <c r="H84" s="29"/>
    </row>
    <row r="85" spans="1:8" s="39" customFormat="1" ht="33.75" customHeight="1" hidden="1">
      <c r="A85" s="156" t="s">
        <v>898</v>
      </c>
      <c r="B85" s="157"/>
      <c r="C85" s="29"/>
      <c r="D85" s="146"/>
      <c r="E85" s="29"/>
      <c r="F85" s="29"/>
      <c r="G85" s="29"/>
      <c r="H85" s="29"/>
    </row>
    <row r="86" spans="1:8" s="39" customFormat="1" ht="30.75" customHeight="1" hidden="1">
      <c r="A86" s="56" t="s">
        <v>879</v>
      </c>
      <c r="B86" s="160">
        <f>IF(B28="VPO RÉGIMEN ESPECIAL",B74)+IF(B28="VPO RÉGIMEN GENERAL",B82)</f>
        <v>0</v>
      </c>
      <c r="C86" s="29"/>
      <c r="D86" s="29"/>
      <c r="E86" s="146"/>
      <c r="F86" s="146"/>
      <c r="G86" s="29"/>
      <c r="H86" s="29"/>
    </row>
    <row r="87" spans="1:8" s="39" customFormat="1" ht="30.75" customHeight="1" hidden="1">
      <c r="A87" s="57" t="s">
        <v>880</v>
      </c>
      <c r="B87" s="165">
        <f>IF(B28="VPO RÉGIMEN ESPECIAL",B75)+IF(B28="VPO RÉGIMEN GENERAL",B83)</f>
        <v>0</v>
      </c>
      <c r="C87" s="29"/>
      <c r="D87" s="29"/>
      <c r="E87" s="146"/>
      <c r="F87" s="146"/>
      <c r="G87" s="146"/>
      <c r="H87" s="29"/>
    </row>
    <row r="88" spans="1:8" ht="21.75" customHeight="1" hidden="1">
      <c r="A88" s="166"/>
      <c r="B88" s="167"/>
      <c r="C88" s="29"/>
      <c r="D88" s="146"/>
      <c r="E88" s="146"/>
      <c r="F88" s="146"/>
      <c r="G88" s="146"/>
      <c r="H88" s="29"/>
    </row>
    <row r="89" spans="1:8" s="39" customFormat="1" ht="33.75" customHeight="1" hidden="1">
      <c r="A89" s="168" t="s">
        <v>899</v>
      </c>
      <c r="B89" s="169"/>
      <c r="C89" s="29"/>
      <c r="D89" s="146"/>
      <c r="E89" s="29"/>
      <c r="F89" s="29"/>
      <c r="G89" s="29"/>
      <c r="H89" s="29"/>
    </row>
    <row r="90" spans="1:8" s="39" customFormat="1" ht="30.75" customHeight="1" hidden="1">
      <c r="A90" s="170" t="s">
        <v>879</v>
      </c>
      <c r="B90" s="171">
        <f>IF(B59="NO PERMITIDO EL ACCESO A ESTA VIVIENDA","NO PERMITIDO EL ACCESO A ESTA VIVIENDA",B86)</f>
        <v>0</v>
      </c>
      <c r="C90" s="29"/>
      <c r="D90" s="29"/>
      <c r="E90" s="146"/>
      <c r="F90" s="146"/>
      <c r="G90" s="29"/>
      <c r="H90" s="29"/>
    </row>
    <row r="91" spans="1:8" s="39" customFormat="1" ht="30.75" customHeight="1" hidden="1">
      <c r="A91" s="172" t="s">
        <v>880</v>
      </c>
      <c r="B91" s="173">
        <f>IF(B59="NO PERMITIDO EL ACCESO A ESTA VIVIENDA","NO PERMITIDO EL ACCESO A ESTA VIVIENDA",B87)</f>
        <v>0</v>
      </c>
      <c r="C91" s="29"/>
      <c r="D91" s="29"/>
      <c r="E91" s="146"/>
      <c r="F91" s="146"/>
      <c r="G91" s="146"/>
      <c r="H91" s="29"/>
    </row>
    <row r="92" spans="1:8" ht="21.75" customHeight="1" hidden="1">
      <c r="A92" s="166"/>
      <c r="B92" s="167"/>
      <c r="C92" s="29"/>
      <c r="D92" s="146"/>
      <c r="E92" s="146"/>
      <c r="F92" s="146"/>
      <c r="G92" s="146"/>
      <c r="H92" s="29"/>
    </row>
    <row r="93" spans="1:8" s="39" customFormat="1" ht="33.75" customHeight="1">
      <c r="A93" s="174" t="s">
        <v>1052</v>
      </c>
      <c r="B93" s="175"/>
      <c r="C93" s="29"/>
      <c r="D93" s="29"/>
      <c r="E93" s="146"/>
      <c r="F93" s="29"/>
      <c r="G93" s="29"/>
      <c r="H93" s="29"/>
    </row>
    <row r="94" spans="1:6" s="39" customFormat="1" ht="30.75" customHeight="1">
      <c r="A94" s="176" t="s">
        <v>909</v>
      </c>
      <c r="B94" s="177">
        <f>B90</f>
        <v>0</v>
      </c>
      <c r="E94" s="55"/>
      <c r="F94" s="55"/>
    </row>
    <row r="95" spans="1:7" s="39" customFormat="1" ht="30.75" customHeight="1">
      <c r="A95" s="178" t="s">
        <v>908</v>
      </c>
      <c r="B95" s="179">
        <f>B91</f>
        <v>0</v>
      </c>
      <c r="E95" s="55"/>
      <c r="F95" s="55"/>
      <c r="G95" s="55"/>
    </row>
    <row r="96" spans="1:5" ht="14.25" customHeight="1">
      <c r="A96" s="46"/>
      <c r="B96" s="154"/>
      <c r="C96" s="2"/>
      <c r="D96" s="2"/>
      <c r="E96" s="2"/>
    </row>
    <row r="97" spans="1:5" ht="24" customHeight="1" hidden="1" thickBot="1">
      <c r="A97" s="46"/>
      <c r="B97" s="154"/>
      <c r="C97" s="2"/>
      <c r="D97" s="2"/>
      <c r="E97" s="2"/>
    </row>
    <row r="98" spans="1:5" s="2" customFormat="1" ht="26.25" customHeight="1" hidden="1" thickBot="1">
      <c r="A98" s="60" t="s">
        <v>902</v>
      </c>
      <c r="B98" s="151"/>
      <c r="C98" s="1"/>
      <c r="D98" s="1"/>
      <c r="E98" s="1"/>
    </row>
    <row r="99" spans="1:5" ht="33.75" customHeight="1" hidden="1">
      <c r="A99" s="156" t="s">
        <v>997</v>
      </c>
      <c r="B99" s="157">
        <f>IF(D46="OK",100)+IF(D47="OK",100)</f>
        <v>100</v>
      </c>
      <c r="C99" s="232" t="s">
        <v>853</v>
      </c>
      <c r="E99" s="2"/>
    </row>
    <row r="100" spans="1:5" ht="33.75" customHeight="1" hidden="1">
      <c r="A100" s="156" t="s">
        <v>998</v>
      </c>
      <c r="B100" s="158">
        <f>IF(AND(B12="SI",D46="OK"),100)+IF(AND(B12="SI",D47="OK"),100)</f>
        <v>0</v>
      </c>
      <c r="C100" s="233"/>
      <c r="E100" s="2"/>
    </row>
    <row r="101" spans="1:5" ht="33.75" customHeight="1" hidden="1">
      <c r="A101" s="156" t="s">
        <v>999</v>
      </c>
      <c r="B101" s="158">
        <f>IF(B12="SI",B100,B99)</f>
        <v>100</v>
      </c>
      <c r="C101" s="233"/>
      <c r="E101" s="2"/>
    </row>
    <row r="102" spans="1:5" ht="33.75" customHeight="1" hidden="1">
      <c r="A102" s="156" t="s">
        <v>1000</v>
      </c>
      <c r="B102" s="158">
        <f>IF(B24="SI",B101,0)</f>
        <v>100</v>
      </c>
      <c r="C102" s="233"/>
      <c r="E102" s="2"/>
    </row>
    <row r="103" spans="1:5" s="39" customFormat="1" ht="33.75" customHeight="1" hidden="1">
      <c r="A103" s="159" t="s">
        <v>878</v>
      </c>
      <c r="B103" s="158"/>
      <c r="C103" s="233"/>
      <c r="E103" s="55"/>
    </row>
    <row r="104" spans="1:6" s="39" customFormat="1" ht="30.75" customHeight="1" hidden="1">
      <c r="A104" s="56" t="s">
        <v>1001</v>
      </c>
      <c r="B104" s="160">
        <f>B102</f>
        <v>100</v>
      </c>
      <c r="C104" s="233"/>
      <c r="E104" s="55"/>
      <c r="F104" s="55"/>
    </row>
    <row r="105" spans="1:7" s="39" customFormat="1" ht="30.75" customHeight="1" hidden="1">
      <c r="A105" s="57" t="s">
        <v>1002</v>
      </c>
      <c r="B105" s="161">
        <f>(B104/10000*B63)</f>
        <v>0</v>
      </c>
      <c r="C105" s="234"/>
      <c r="E105" s="55"/>
      <c r="F105" s="55"/>
      <c r="G105" s="55"/>
    </row>
    <row r="106" spans="1:4" ht="30.75" customHeight="1" hidden="1">
      <c r="A106" s="162"/>
      <c r="B106" s="154"/>
      <c r="C106" s="2"/>
      <c r="D106" s="2"/>
    </row>
    <row r="107" spans="1:5" ht="33.75" customHeight="1" hidden="1">
      <c r="A107" s="180" t="s">
        <v>997</v>
      </c>
      <c r="B107" s="157">
        <f>IF(D46="OK",100)+IF(D47="OK",100)+IF(D48="OK",80)+IF(D49="OK",60)</f>
        <v>100</v>
      </c>
      <c r="C107" s="235" t="s">
        <v>854</v>
      </c>
      <c r="E107" s="2"/>
    </row>
    <row r="108" spans="1:5" ht="33.75" customHeight="1" hidden="1">
      <c r="A108" s="180" t="s">
        <v>998</v>
      </c>
      <c r="B108" s="158">
        <f>IF(AND(B12="SI",D46="OK"),100)+IF(AND(B12="SI",D47="OK"),100)+IF(AND(B12="SI",D48="OK"),80)+IF(AND(B12="SI",D49="OK"),60)</f>
        <v>0</v>
      </c>
      <c r="C108" s="236"/>
      <c r="E108" s="2"/>
    </row>
    <row r="109" spans="1:5" ht="33.75" customHeight="1" hidden="1">
      <c r="A109" s="180" t="s">
        <v>999</v>
      </c>
      <c r="B109" s="158">
        <f>IF(B12="SI",B108,B107)</f>
        <v>100</v>
      </c>
      <c r="C109" s="236"/>
      <c r="E109" s="2"/>
    </row>
    <row r="110" spans="1:5" ht="33.75" customHeight="1" hidden="1">
      <c r="A110" s="180" t="s">
        <v>1000</v>
      </c>
      <c r="B110" s="158">
        <f>IF(B24="SI",B109,0)</f>
        <v>100</v>
      </c>
      <c r="C110" s="236"/>
      <c r="E110" s="2"/>
    </row>
    <row r="111" spans="1:5" ht="33.75" customHeight="1" hidden="1">
      <c r="A111" s="159" t="s">
        <v>878</v>
      </c>
      <c r="B111" s="158"/>
      <c r="C111" s="236"/>
      <c r="E111" s="2"/>
    </row>
    <row r="112" spans="1:6" ht="30.75" customHeight="1" hidden="1">
      <c r="A112" s="56" t="s">
        <v>1001</v>
      </c>
      <c r="B112" s="160">
        <f>B110</f>
        <v>100</v>
      </c>
      <c r="C112" s="236"/>
      <c r="E112" s="2"/>
      <c r="F112" s="2"/>
    </row>
    <row r="113" spans="1:6" ht="30.75" customHeight="1" hidden="1">
      <c r="A113" s="57" t="s">
        <v>1002</v>
      </c>
      <c r="B113" s="161">
        <f>B112/10000*B63</f>
        <v>0</v>
      </c>
      <c r="C113" s="237"/>
      <c r="E113" s="2"/>
      <c r="F113" s="2"/>
    </row>
    <row r="114" spans="1:3" s="39" customFormat="1" ht="30.75" customHeight="1" hidden="1">
      <c r="A114" s="163"/>
      <c r="B114" s="164"/>
      <c r="C114" s="55"/>
    </row>
    <row r="115" spans="1:4" s="39" customFormat="1" ht="33.75" customHeight="1" hidden="1">
      <c r="A115" s="156" t="s">
        <v>898</v>
      </c>
      <c r="B115" s="157"/>
      <c r="D115" s="55"/>
    </row>
    <row r="116" spans="1:6" s="39" customFormat="1" ht="30.75" customHeight="1" hidden="1">
      <c r="A116" s="56" t="s">
        <v>1001</v>
      </c>
      <c r="B116" s="160">
        <f>IF(B28="VPO RÉGIMEN ESPECIAL",B104)+IF(B28="VPO RÉGIMEN GENERAL",B112)</f>
        <v>0</v>
      </c>
      <c r="E116" s="55"/>
      <c r="F116" s="55"/>
    </row>
    <row r="117" spans="1:7" s="39" customFormat="1" ht="30.75" customHeight="1" hidden="1">
      <c r="A117" s="57" t="s">
        <v>1002</v>
      </c>
      <c r="B117" s="165">
        <f>IF(B28="VPO RÉGIMEN ESPECIAL",B105)+IF(B28="VPO RÉGIMEN GENERAL",B113)</f>
        <v>0</v>
      </c>
      <c r="E117" s="55"/>
      <c r="F117" s="55"/>
      <c r="G117" s="55"/>
    </row>
    <row r="118" spans="1:7" ht="21.75" customHeight="1" hidden="1">
      <c r="A118" s="166"/>
      <c r="B118" s="167"/>
      <c r="D118" s="2"/>
      <c r="E118" s="2"/>
      <c r="F118" s="2"/>
      <c r="G118" s="2"/>
    </row>
    <row r="119" spans="1:4" s="39" customFormat="1" ht="33.75" customHeight="1" hidden="1">
      <c r="A119" s="168" t="s">
        <v>899</v>
      </c>
      <c r="B119" s="169"/>
      <c r="D119" s="55"/>
    </row>
    <row r="120" spans="1:6" s="39" customFormat="1" ht="30.75" customHeight="1" hidden="1">
      <c r="A120" s="170" t="s">
        <v>1001</v>
      </c>
      <c r="B120" s="171">
        <f>IF(B59="NO PERMITIDO EL ACCESO A ESTA VIVIENDA","NO PERMITIDO EL ACCESO A ESTA VIVIENDA",B116)</f>
        <v>0</v>
      </c>
      <c r="E120" s="55"/>
      <c r="F120" s="55"/>
    </row>
    <row r="121" spans="1:7" s="39" customFormat="1" ht="30.75" customHeight="1" hidden="1">
      <c r="A121" s="172" t="s">
        <v>1002</v>
      </c>
      <c r="B121" s="173">
        <f>IF(B59="NO PERMITIDO EL ACCESO A ESTA VIVIENDA","NO PERMITIDO EL ACCESO A ESTA VIVIENDA",B117)</f>
        <v>0</v>
      </c>
      <c r="E121" s="55"/>
      <c r="F121" s="55"/>
      <c r="G121" s="55"/>
    </row>
    <row r="122" spans="1:7" ht="21.75" customHeight="1" hidden="1">
      <c r="A122" s="166"/>
      <c r="B122" s="167"/>
      <c r="D122" s="2"/>
      <c r="E122" s="2"/>
      <c r="F122" s="2"/>
      <c r="G122" s="2"/>
    </row>
    <row r="123" spans="1:5" s="39" customFormat="1" ht="33.75" customHeight="1" hidden="1">
      <c r="A123" s="174" t="s">
        <v>1052</v>
      </c>
      <c r="B123" s="175"/>
      <c r="E123" s="55"/>
    </row>
    <row r="124" spans="1:5" s="39" customFormat="1" ht="30.75" customHeight="1">
      <c r="A124" s="181" t="s">
        <v>1003</v>
      </c>
      <c r="B124" s="182">
        <f>B120</f>
        <v>0</v>
      </c>
      <c r="D124" s="55"/>
      <c r="E124" s="55"/>
    </row>
    <row r="125" spans="1:7" s="39" customFormat="1" ht="30.75" customHeight="1">
      <c r="A125" s="178" t="s">
        <v>1057</v>
      </c>
      <c r="B125" s="179">
        <f>B121</f>
        <v>0</v>
      </c>
      <c r="E125" s="55"/>
      <c r="F125" s="55"/>
      <c r="G125" s="55"/>
    </row>
    <row r="126" spans="1:5" ht="18.75" customHeight="1">
      <c r="A126" s="46"/>
      <c r="B126" s="154"/>
      <c r="C126" s="2"/>
      <c r="D126" s="2"/>
      <c r="E126" s="2"/>
    </row>
    <row r="127" spans="1:5" ht="24" customHeight="1" hidden="1">
      <c r="A127" s="46"/>
      <c r="B127" s="154"/>
      <c r="C127" s="2"/>
      <c r="D127" s="2"/>
      <c r="E127" s="2"/>
    </row>
    <row r="128" spans="1:5" ht="24" customHeight="1" hidden="1" thickBot="1">
      <c r="A128" s="46"/>
      <c r="B128" s="154"/>
      <c r="C128" s="2"/>
      <c r="D128" s="2"/>
      <c r="E128" s="2"/>
    </row>
    <row r="129" spans="1:5" s="2" customFormat="1" ht="26.25" customHeight="1" hidden="1" thickBot="1">
      <c r="A129" s="60" t="s">
        <v>1004</v>
      </c>
      <c r="B129" s="151"/>
      <c r="C129" s="1"/>
      <c r="D129" s="1"/>
      <c r="E129" s="1"/>
    </row>
    <row r="130" spans="1:5" ht="24" customHeight="1" hidden="1">
      <c r="A130" s="46"/>
      <c r="B130" s="154"/>
      <c r="C130" s="2" t="s">
        <v>1005</v>
      </c>
      <c r="D130" s="2"/>
      <c r="E130" s="2"/>
    </row>
    <row r="131" spans="1:7" ht="24" customHeight="1" hidden="1">
      <c r="A131" s="183" t="s">
        <v>1006</v>
      </c>
      <c r="B131" s="184">
        <f>IF(AND(B26="ATPMS B",D46="OK"),8600)+IF(AND(B26="ATPMS B",D47="OK"),8600)+IF(AND(B26="ATPMS B",D48="OK"),7600)+IF(AND(B26="ATPMS B",D49="OK"),5600)+IF(AND(B26="ATPMS C",D46="OK"),8300)+IF(AND(B26="ATPMS C",D47="OK"),8300)+IF(AND(B26="ATPMS C",D48="OK"),7300)+IF(AND(B26="ATPMS C",D49="OK"),5300)+IF(AND(B26="AG 1",D46="OK"),8000)+IF(AND(B26="AG 1",D47="OK"),8000)+IF(AND(B26="AG 1",D48="OK"),7000)+IF(AND(B26="AG 1",D49="OK"),5000)+IF(AND(B26="AG 2",D46="OK"),8000)+IF(AND(B26="AG 2",D47="OK"),8000)+IF(AND(B26="AG 2",D48="OK"),7000)+IF(AND(B26="AG 2",D49="OK"),5000)</f>
        <v>8000</v>
      </c>
      <c r="C131" s="107">
        <f>IF(AND(B10="NO",B12="NO",B14="NO",B16="NO"),B131,0)</f>
        <v>0</v>
      </c>
      <c r="E131" s="2"/>
      <c r="F131" s="2"/>
      <c r="G131" s="2"/>
    </row>
    <row r="132" spans="1:7" ht="24" customHeight="1" hidden="1">
      <c r="A132" s="183" t="s">
        <v>1007</v>
      </c>
      <c r="B132" s="185">
        <f>IF(AND(B26="ATPMS B",D46="OK"),9600)+IF(AND(B26="ATPMS B",D47="OK"),9600)+IF(AND(B26="ATPMS B",D48="OK"),8600)+IF(AND(B26="ATPMS B",D49="OK"),6600)+IF(AND(B26="ATPMS C",D46="OK"),9300)+IF(AND(B26="ATPMS C",D47="OK"),9300)+IF(AND(B26="ATPMS C",D48="OK"),8300)+IF(AND(B26="ATPMS C",D49="OK"),6300)+IF(AND(B26="AG 1",D46="OK"),9000)+IF(AND(B26="AG 1",D47="OK"),9000)+IF(AND(B26="AG 1",D48="OK"),8000)+IF(AND(B26="AG 1",D49="OK"),6000)+IF(AND(B26="AG 2",D46="OK"),9000)+IF(AND(B26="AG 2",D47="OK"),9000)+IF(AND(B26="AG 2",D48="OK"),8000)+IF(AND(B26="AG 2",D49="OK"),6000)</f>
        <v>9000</v>
      </c>
      <c r="C132" s="107">
        <f>IF(B10="SI",B132,0)</f>
        <v>9000</v>
      </c>
      <c r="D132" s="2"/>
      <c r="E132" s="2"/>
      <c r="F132" s="2"/>
      <c r="G132" s="2"/>
    </row>
    <row r="133" spans="1:7" ht="24" customHeight="1" hidden="1">
      <c r="A133" s="183" t="s">
        <v>1008</v>
      </c>
      <c r="B133" s="185">
        <f>IF(AND(B26="ATPMS B",D46="OK"),12600)+IF(AND(B26="ATPMS B",D47="OK"),12600)+IF(AND(B26="ATPMS B",D48="OK"),10600)+IF(AND(B26="ATPMS B",D49="OK"),8600)+IF(AND(B26="ATPMS C",D46="OK"),12300)+IF(AND(B26="ATPMS C",D47="OK"),12300)+IF(AND(B26="ATPMS C",D48="OK"),10300)+IF(AND(B26="ATPMS C",D49="OK"),8300)+IF(AND(B26="AG 1",D46="OK"),12000)+IF(AND(B26="AG 1",D47="OK"),12000)+IF(AND(B26="AG 1",D48="OK"),10000)+IF(AND(B26="AG 1",D49="OK"),8000)+IF(AND(B26="AG 2",D46="OK"),12000)+IF(AND(B26="AG 2",D47="OK"),12000)+IF(AND(B26="AG 2",D48="OK"),10000)+IF(AND(B26="AG 2",D49="OK"),8000)</f>
        <v>12000</v>
      </c>
      <c r="C133" s="107">
        <f>IF(B12="SI",B133,0)</f>
        <v>0</v>
      </c>
      <c r="E133" s="2"/>
      <c r="F133" s="2"/>
      <c r="G133" s="2"/>
    </row>
    <row r="134" spans="1:7" ht="24" customHeight="1" hidden="1">
      <c r="A134" s="183" t="s">
        <v>1009</v>
      </c>
      <c r="B134" s="185">
        <f>IF(AND(B26="ATPMS B",D46="OK"),11600)+IF(AND(B26="ATPMS B",D47="OK"),11600)+IF(AND(B26="ATPMS B",D48="OK"),9600)+IF(AND(B26="ATPMS B",D49="OK"),7600)+IF(AND(B26="ATPMS C",D46="OK"),11300)+IF(AND(B26="ATPMS C",D47="OK"),11300)+IF(AND(B26="ATPMS C",D48="OK"),9300)+IF(AND(B26="ATPMS C",D49="OK"),7300)+IF(AND(B26="AG 1",D46="OK"),11000)+IF(AND(B26="AG 1",D47="OK"),11000)+IF(AND(B26="AG 1",D48="OK"),9000)+IF(AND(B26="AG 1",D49="OK"),7000)+IF(AND(B26="AG 2",D46="OK"),11000)+IF(AND(B26="AG 2",D47="OK"),11000)+IF(AND(B26="AG 2",D48="OK"),9000)+IF(AND(B26="AG 2",D49="OK"),7000)</f>
        <v>11000</v>
      </c>
      <c r="C134" s="107">
        <f>IF(B14="SI",B134,0)</f>
        <v>0</v>
      </c>
      <c r="D134" s="2"/>
      <c r="E134" s="2"/>
      <c r="F134" s="2"/>
      <c r="G134" s="2"/>
    </row>
    <row r="135" spans="1:7" ht="24" customHeight="1" hidden="1">
      <c r="A135" s="183" t="s">
        <v>1010</v>
      </c>
      <c r="B135" s="185">
        <f>IF(AND(B26="ATPMS B",D46="OK"),11600)+IF(AND(B26="ATPMS B",D47="OK"),11600)+IF(AND(B26="ATPMS B",D48="OK"),9600)+IF(AND(B26="ATPMS B",D49="OK"),7600)+IF(AND(B26="ATPMS C",D46="OK"),11300)+IF(AND(B26="ATPMS C",D47="OK"),11300)+IF(AND(B26="ATPMS C",D48="OK"),9300)+IF(AND(B26="ATPMS C",D49="OK"),7300)+IF(AND(B26="AG 1",D46="OK"),11000)+IF(AND(B26="AG 1",D47="OK"),11000)+IF(AND(B26="AG 1",D48="OK"),9000)+IF(AND(B26="AG 1",D49="OK"),7000)+IF(AND(B26="AG 2",D46="OK"),11000)+IF(AND(B26="AG 2",D47="OK"),11000)+IF(AND(B26="AG 2",D48="OK"),9000)+IF(AND(B26="AG 2",D49="OK"),7000)</f>
        <v>11000</v>
      </c>
      <c r="C135" s="107">
        <f>IF(B16="SI",B135,0)</f>
        <v>0</v>
      </c>
      <c r="D135" s="2"/>
      <c r="E135" s="2"/>
      <c r="F135" s="2"/>
      <c r="G135" s="2"/>
    </row>
    <row r="136" spans="1:7" ht="24" customHeight="1" hidden="1">
      <c r="A136" s="183" t="s">
        <v>1011</v>
      </c>
      <c r="B136" s="185">
        <f>MAX(C131:C135)</f>
        <v>9000</v>
      </c>
      <c r="D136" s="2"/>
      <c r="E136" s="2"/>
      <c r="F136" s="2"/>
      <c r="G136" s="2"/>
    </row>
    <row r="137" spans="1:5" ht="24" customHeight="1" hidden="1">
      <c r="A137" s="186" t="s">
        <v>1012</v>
      </c>
      <c r="B137" s="187">
        <f>IF(B24="SI",B136,0)</f>
        <v>9000</v>
      </c>
      <c r="D137" s="2"/>
      <c r="E137" s="2"/>
    </row>
    <row r="138" spans="1:5" ht="24" customHeight="1" hidden="1">
      <c r="A138" s="186" t="s">
        <v>1013</v>
      </c>
      <c r="B138" s="187">
        <f>IF((B28="VPO RÉGIMEN ESPECIAL")+(B28="VPO RÉGIMEN GENERAL"),B137,0)</f>
        <v>0</v>
      </c>
      <c r="D138" s="2"/>
      <c r="E138" s="2"/>
    </row>
    <row r="139" spans="1:2" s="2" customFormat="1" ht="21" customHeight="1" hidden="1">
      <c r="A139" s="186" t="s">
        <v>1014</v>
      </c>
      <c r="B139" s="187">
        <f>IF((B63+B138)&gt;B45,(B45-B63),B138)</f>
        <v>0</v>
      </c>
    </row>
    <row r="140" spans="1:2" s="2" customFormat="1" ht="32.25" customHeight="1" hidden="1">
      <c r="A140" s="168" t="s">
        <v>1015</v>
      </c>
      <c r="B140" s="51">
        <f>IF(B59="NO PERMITIDO EL ACCESO A ESTA VIVIENDA","NO PERMITIDO EL ACCESO A ESTA VIVIENDA",B139)</f>
        <v>0</v>
      </c>
    </row>
    <row r="141" spans="1:5" ht="31.5" customHeight="1">
      <c r="A141" s="174" t="s">
        <v>911</v>
      </c>
      <c r="B141" s="188">
        <f>B140</f>
        <v>0</v>
      </c>
      <c r="D141" s="2"/>
      <c r="E141" s="2"/>
    </row>
    <row r="142" spans="1:7" s="2" customFormat="1" ht="18.75" customHeight="1">
      <c r="A142" s="44"/>
      <c r="B142" s="154"/>
      <c r="C142" s="1"/>
      <c r="E142" s="1"/>
      <c r="F142" s="1"/>
      <c r="G142" s="1"/>
    </row>
    <row r="143" spans="1:5" s="2" customFormat="1" ht="26.25" customHeight="1" hidden="1" thickBot="1">
      <c r="A143" s="60" t="s">
        <v>1016</v>
      </c>
      <c r="B143" s="151"/>
      <c r="D143" s="106" t="s">
        <v>1005</v>
      </c>
      <c r="E143" s="1"/>
    </row>
    <row r="144" spans="1:7" s="2" customFormat="1" ht="24.75" customHeight="1" hidden="1">
      <c r="A144" s="189" t="s">
        <v>1017</v>
      </c>
      <c r="B144" s="185">
        <f>IF(AND(B26="ATPMS B",D46="OK"),12000)+IF(AND(B26="ATPMS B",D47="OK"),4500)+IF(AND(B26="ATPMS C",D46="OK"),11000)+IF(AND(B26="ATPMS C",D47="OK"),3500)+IF(AND(B26="AG 1",D46="OK"),10000)+IF(AND(B26="AG 1",D47="OK"),3000)+IF(AND(B26="AG 2",D46="OK"),9000)+IF(AND(B26="AG 2",D47="OK"),2000)</f>
        <v>9000</v>
      </c>
      <c r="C144" s="217" t="s">
        <v>853</v>
      </c>
      <c r="D144" s="108">
        <f>IF(AND(B10="NO",B12="NO",B14="NO",B16="NO"),B144,0)</f>
        <v>0</v>
      </c>
      <c r="F144" s="1"/>
      <c r="G144" s="1"/>
    </row>
    <row r="145" spans="1:7" s="2" customFormat="1" ht="24.75" customHeight="1" hidden="1">
      <c r="A145" s="189" t="s">
        <v>1018</v>
      </c>
      <c r="B145" s="185">
        <f>IF(AND(B26="ATPMS B",D46="OK"),20500)+IF(AND(B26="ATPMS B",D47="OK"),5500)+IF(AND(B26="ATPMS C",D46="OK"),18500)+IF(AND(B26="ATPMS C",D47="OK"),4500)+IF(AND(B26="AG 1",D46="OK"),16500)+IF(AND(B26="AG 1",D47="OK"),4000)+IF(AND(B26="AG 2",D46="OK"),15000)+IF(AND(B26="AG 2",D47="OK"),3000)</f>
        <v>15000</v>
      </c>
      <c r="C145" s="218"/>
      <c r="D145" s="108">
        <f>IF(B10="SI",B145,0)</f>
        <v>15000</v>
      </c>
      <c r="F145" s="1"/>
      <c r="G145" s="1"/>
    </row>
    <row r="146" spans="1:7" s="2" customFormat="1" ht="24.75" customHeight="1" hidden="1">
      <c r="A146" s="189" t="s">
        <v>1019</v>
      </c>
      <c r="B146" s="185">
        <f>IF(AND(B26="ATPMS B",D46="OK"),22000)+IF(AND(B26="ATPMS B",D47="OK"),6500)+IF(AND(B26="ATPMS C",D46="OK"),20000)+IF(AND(B26="ATPMS C",D47="OK"),5500)+IF(AND(B26="AG 1",D46="OK"),17500)+IF(AND(B26="AG 1",D47="OK"),5000)+IF(AND(B26="AG 2",D46="OK"),15500)+IF(AND(B26="AG 2",D47="OK"),4000)</f>
        <v>15500</v>
      </c>
      <c r="C146" s="218"/>
      <c r="D146" s="108">
        <f>IF(B12="SI",B146,0)</f>
        <v>0</v>
      </c>
      <c r="E146" s="1"/>
      <c r="F146" s="1"/>
      <c r="G146" s="1"/>
    </row>
    <row r="147" spans="1:7" s="2" customFormat="1" ht="24.75" customHeight="1" hidden="1">
      <c r="A147" s="189" t="s">
        <v>1020</v>
      </c>
      <c r="B147" s="185">
        <f>IF(AND(B26="ATPMS B",D46="OK"),22000)+IF(AND(B26="ATPMS B",D47="OK"),6500)+IF(AND(B26="ATPMS C",D46="OK"),20000)+IF(AND(B26="ATPMS C",D47="OK"),5500)+IF(AND(B26="AG 1",D46="OK"),17500)+IF(AND(B26="AG 1",D47="OK"),5000)+IF(AND(B26="AG 2",D46="OK"),15500)+IF(AND(B26="AG 2",D47="OK"),4000)</f>
        <v>15500</v>
      </c>
      <c r="C147" s="218"/>
      <c r="D147" s="108">
        <f>IF(B14="SI",B147,0)</f>
        <v>0</v>
      </c>
      <c r="E147" s="1"/>
      <c r="F147" s="1"/>
      <c r="G147" s="1"/>
    </row>
    <row r="148" spans="1:7" s="2" customFormat="1" ht="24.75" customHeight="1" hidden="1">
      <c r="A148" s="189" t="s">
        <v>1021</v>
      </c>
      <c r="B148" s="185">
        <f>IF(AND(B26="ATPMS B",D46="OK"),22000)+IF(AND(B26="ATPMS B",D47="OK"),6500)+IF(AND(B26="ATPMS C",D46="OK"),20000)+IF(AND(B26="ATPMS C",D47="OK"),5500)+IF(AND(B26="AG 1",D46="OK"),17500)+IF(AND(B26="AG 1",D47="OK"),5000)+IF(AND(B26="AG 2",D46="OK"),15500)+IF(AND(B26="AG 2",D47="OK"),4000)</f>
        <v>15500</v>
      </c>
      <c r="C148" s="218"/>
      <c r="D148" s="108">
        <f>IF(B16="SI",B148,0)</f>
        <v>0</v>
      </c>
      <c r="E148" s="1"/>
      <c r="F148" s="1"/>
      <c r="G148" s="1"/>
    </row>
    <row r="149" spans="1:7" s="2" customFormat="1" ht="24.75" customHeight="1" hidden="1">
      <c r="A149" s="189" t="s">
        <v>1022</v>
      </c>
      <c r="B149" s="185">
        <f>MAX(D144:D148)</f>
        <v>15000</v>
      </c>
      <c r="C149" s="218"/>
      <c r="E149" s="1"/>
      <c r="F149" s="1"/>
      <c r="G149" s="1"/>
    </row>
    <row r="150" spans="1:6" s="2" customFormat="1" ht="24.75" customHeight="1" hidden="1">
      <c r="A150" s="189" t="s">
        <v>1023</v>
      </c>
      <c r="B150" s="185">
        <f>IF(B24="SI",B149,0)</f>
        <v>15000</v>
      </c>
      <c r="C150" s="219"/>
      <c r="D150" s="1"/>
      <c r="E150" s="1"/>
      <c r="F150" s="1"/>
    </row>
    <row r="151" spans="1:7" s="2" customFormat="1" ht="24" customHeight="1" hidden="1">
      <c r="A151" s="189"/>
      <c r="B151" s="190"/>
      <c r="C151" s="1"/>
      <c r="D151" s="1"/>
      <c r="E151" s="1"/>
      <c r="F151" s="1"/>
      <c r="G151" s="1"/>
    </row>
    <row r="152" spans="1:7" s="2" customFormat="1" ht="24.75" customHeight="1" hidden="1">
      <c r="A152" s="189" t="s">
        <v>1017</v>
      </c>
      <c r="B152" s="185">
        <f>IF(AND(B26="ATPMS B",D46="OK"),22000)+IF(AND(B26="ATPMS B",D47="OK"),5500)+IF(AND(B26="ATPMS C",D46="OK"),18000)+IF(AND(B26="ATPMS C",D47="OK"),4500)+IF(AND(B26="AG 1",D46="OK"),12000)+IF(AND(B26="AG 1",D47="OK"),4000)+IF(AND(B26="AG 2",D46="OK"),10000)+IF(AND(B26="AG 2",D47="OK"),3000)</f>
        <v>10000</v>
      </c>
      <c r="C152" s="217" t="s">
        <v>854</v>
      </c>
      <c r="D152" s="108">
        <f>IF(AND(B10="NO",B12="NO",B14="NO",B16="NO"),B152,0)</f>
        <v>0</v>
      </c>
      <c r="F152" s="1"/>
      <c r="G152" s="1"/>
    </row>
    <row r="153" spans="1:7" s="2" customFormat="1" ht="24.75" customHeight="1" hidden="1">
      <c r="A153" s="189" t="s">
        <v>1018</v>
      </c>
      <c r="B153" s="185">
        <f>IF(AND(B26="ATPMS B",D46="OK"),31500)+IF(AND(B26="ATPMS B",D47="OK"),6500)+IF(AND(B26="ATPMS C",D46="OK"),26500)+IF(AND(B26="ATPMS C",D47="OK"),5500)+IF(AND(B26="AG 1",D46="OK"),19000)+IF(AND(B26="AG 1",D47="OK"),5000)+IF(AND(B26="AG 2",D46="OK"),16500)+IF(AND(B26="AG 2",D47="OK"),4000)</f>
        <v>16500</v>
      </c>
      <c r="C153" s="218"/>
      <c r="D153" s="108">
        <f>IF(B10="SI",B153,0)</f>
        <v>16500</v>
      </c>
      <c r="F153" s="1"/>
      <c r="G153" s="1"/>
    </row>
    <row r="154" spans="1:7" s="2" customFormat="1" ht="24.75" customHeight="1" hidden="1">
      <c r="A154" s="189" t="s">
        <v>1019</v>
      </c>
      <c r="B154" s="185">
        <f>IF(AND(B26="ATPMS B",D46="OK"),33000)+IF(AND(B26="ATPMS B",D47="OK"),7500)+IF(AND(B26="ATPMS C",D46="OK"),28000)+IF(AND(B26="ATPMS C",D47="OK"),6500)+IF(AND(B26="AG 1",D46="OK"),20500)+IF(AND(B26="AG 1",D47="OK"),6000)+IF(AND(B26="AG 2",D46="OK"),17500)+IF(AND(B26="AG 2",D47="OK"),5000)</f>
        <v>17500</v>
      </c>
      <c r="C154" s="218"/>
      <c r="D154" s="108">
        <f>IF(B12="SI",B154,0)</f>
        <v>0</v>
      </c>
      <c r="E154" s="1"/>
      <c r="F154" s="1"/>
      <c r="G154" s="1"/>
    </row>
    <row r="155" spans="1:7" s="2" customFormat="1" ht="24.75" customHeight="1" hidden="1">
      <c r="A155" s="189" t="s">
        <v>1020</v>
      </c>
      <c r="B155" s="185">
        <f>IF(AND(B26="ATPMS B",D46="OK"),33000)+IF(AND(B26="ATPMS B",D47="OK"),7500)+IF(AND(B26="ATPMS C",D46="OK"),28000)+IF(AND(B26="ATPMS C",D47="OK"),6500)+IF(AND(B26="AG 1",D46="OK"),20500)+IF(AND(B26="AG 1",D47="OK"),6000)+IF(AND(B26="AG 2",D46="OK"),17500)+IF(AND(B26="AG 2",D47="OK"),5000)</f>
        <v>17500</v>
      </c>
      <c r="C155" s="218"/>
      <c r="D155" s="108">
        <f>IF(B14="SI",B155,0)</f>
        <v>0</v>
      </c>
      <c r="E155" s="1"/>
      <c r="F155" s="1"/>
      <c r="G155" s="1"/>
    </row>
    <row r="156" spans="1:7" s="2" customFormat="1" ht="24.75" customHeight="1" hidden="1">
      <c r="A156" s="189" t="s">
        <v>1021</v>
      </c>
      <c r="B156" s="185">
        <f>IF(AND(B26="ATPMS B",D46="OK"),33000)+IF(AND(B26="ATPMS B",D47="OK"),7500)+IF(AND(B26="ATPMS C",D46="OK"),28000)+IF(AND(B26="ATPMS C",D47="OK"),6500)+IF(AND(B26="AG 1",D46="OK"),20500)+IF(AND(B26="AG 1",D47="OK"),6000)+IF(AND(B26="AG 2",D46="OK"),17500)+IF(AND(B26="AG 2",D47="OK"),5000)</f>
        <v>17500</v>
      </c>
      <c r="C156" s="218"/>
      <c r="D156" s="108">
        <f>IF(B16="SI",B156,0)</f>
        <v>0</v>
      </c>
      <c r="E156" s="1"/>
      <c r="F156" s="1"/>
      <c r="G156" s="1"/>
    </row>
    <row r="157" spans="1:7" s="2" customFormat="1" ht="24.75" customHeight="1" hidden="1">
      <c r="A157" s="189" t="s">
        <v>1022</v>
      </c>
      <c r="B157" s="185">
        <f>MAX(D152:D156)</f>
        <v>16500</v>
      </c>
      <c r="C157" s="218"/>
      <c r="E157" s="1"/>
      <c r="F157" s="1"/>
      <c r="G157" s="1"/>
    </row>
    <row r="158" spans="1:6" s="2" customFormat="1" ht="24.75" customHeight="1" hidden="1">
      <c r="A158" s="189" t="s">
        <v>1023</v>
      </c>
      <c r="B158" s="185">
        <f>IF(B24="SI",B157,0)</f>
        <v>16500</v>
      </c>
      <c r="C158" s="219"/>
      <c r="D158" s="1"/>
      <c r="E158" s="1"/>
      <c r="F158" s="1"/>
    </row>
    <row r="159" spans="1:7" s="2" customFormat="1" ht="24" customHeight="1" hidden="1">
      <c r="A159" s="189"/>
      <c r="B159" s="191"/>
      <c r="C159" s="1"/>
      <c r="D159" s="1"/>
      <c r="E159" s="1"/>
      <c r="F159" s="1"/>
      <c r="G159" s="1"/>
    </row>
    <row r="160" spans="1:7" s="2" customFormat="1" ht="24.75" customHeight="1" hidden="1">
      <c r="A160" s="189" t="s">
        <v>1017</v>
      </c>
      <c r="B160" s="185">
        <f>IF(AND(B26="ATPMS B",D46="OK"),5000)+IF(AND(B26="ATPMS B",D47="OK"),4000)+IF(AND(B26="ATPMS C",D46="OK"),4000)+IF(AND(B26="ATPMS C",D47="OK"),3000)+IF(AND(B26="AG 1",D46="OK"),3000)+IF(AND(B26="AG 1",D47="OK"),2000)+IF(AND(B26="AG 2",D46="OK"),2000)+IF(AND(B26="AG 2",D47="OK"),1000)</f>
        <v>2000</v>
      </c>
      <c r="C160" s="217" t="s">
        <v>855</v>
      </c>
      <c r="D160" s="108">
        <f>IF(AND(B10="NO",B12="NO",B14="NO",B16="NO"),B160,0)</f>
        <v>0</v>
      </c>
      <c r="F160" s="1"/>
      <c r="G160" s="1"/>
    </row>
    <row r="161" spans="1:7" s="2" customFormat="1" ht="24.75" customHeight="1" hidden="1">
      <c r="A161" s="189" t="s">
        <v>1018</v>
      </c>
      <c r="B161" s="185">
        <f>IF(AND(B26="ATPMS B",D46="OK"),5500)+IF(AND(B26="ATPMS B",D47="OK"),4500)+IF(AND(B26="ATPMS C",D46="OK"),4500)+IF(AND(B26="ATPMS C",D47="OK"),3500)+IF(AND(B26="AG 1",D46="OK"),3500)+IF(AND(B26="AG 1",D47="OK"),2500)+IF(AND(B26="AG 2",D46="OK"),2500)+IF(AND(B26="AG 2",D47="OK"),1500)</f>
        <v>2500</v>
      </c>
      <c r="C161" s="218"/>
      <c r="D161" s="108">
        <f>IF(B10="SI",B161,0)</f>
        <v>2500</v>
      </c>
      <c r="F161" s="1"/>
      <c r="G161" s="1"/>
    </row>
    <row r="162" spans="1:7" s="2" customFormat="1" ht="24.75" customHeight="1" hidden="1">
      <c r="A162" s="189" t="s">
        <v>1019</v>
      </c>
      <c r="B162" s="185">
        <f>IF(AND(B26="ATPMS B",D46="OK"),6000)+IF(AND(B26="ATPMS B",D47="OK"),5000)+IF(AND(B26="ATPMS C",D46="OK"),5000)+IF(AND(B26="ATPMS C",D47="OK"),4000)+IF(AND(B26="AG 1",D46="OK"),4000)+IF(AND(B26="AG 1",D47="OK"),3000)+IF(AND(B26="AG 2",D46="OK"),3000)+IF(AND(B26="AG 2",D47="OK"),2000)</f>
        <v>3000</v>
      </c>
      <c r="C162" s="218"/>
      <c r="D162" s="108">
        <f>IF(B12="SI",B162,0)</f>
        <v>0</v>
      </c>
      <c r="E162" s="1"/>
      <c r="F162" s="1"/>
      <c r="G162" s="1"/>
    </row>
    <row r="163" spans="1:7" s="2" customFormat="1" ht="24.75" customHeight="1" hidden="1">
      <c r="A163" s="189" t="s">
        <v>1020</v>
      </c>
      <c r="B163" s="185">
        <f>IF(AND(B26="ATPMS B",D46="OK"),6000)+IF(AND(B26="ATPMS B",D47="OK"),5000)+IF(AND(B26="ATPMS C",D46="OK"),5000)+IF(AND(B26="ATPMS C",D47="OK"),4000)+IF(AND(B26="AG 1",D46="OK"),4000)+IF(AND(B26="AG 1",D47="OK"),3000)+IF(AND(B26="AG 2",D46="OK"),3000)+IF(AND(B26="AG 2",D47="OK"),2000)</f>
        <v>3000</v>
      </c>
      <c r="C163" s="218"/>
      <c r="D163" s="108">
        <f>IF(B14="SI",B163,0)</f>
        <v>0</v>
      </c>
      <c r="E163" s="1"/>
      <c r="F163" s="1"/>
      <c r="G163" s="1"/>
    </row>
    <row r="164" spans="1:7" s="2" customFormat="1" ht="24.75" customHeight="1" hidden="1">
      <c r="A164" s="189" t="s">
        <v>1021</v>
      </c>
      <c r="B164" s="185">
        <f>IF(AND(B26="ATPMS B",D46="OK"),6000)+IF(AND(B26="ATPMS B",D47="OK"),5000)+IF(AND(B26="ATPMS C",D46="OK"),5000)+IF(AND(B26="ATPMS C",D47="OK"),4000)+IF(AND(B26="AG 1",D46="OK"),4000)+IF(AND(B26="AG 1",D47="OK"),3000)+IF(AND(B26="AG 2",D46="OK"),3000)+IF(AND(B26="AG 2",D47="OK"),2000)</f>
        <v>3000</v>
      </c>
      <c r="C164" s="218"/>
      <c r="D164" s="108">
        <f>IF(B16="SI",B164,0)</f>
        <v>0</v>
      </c>
      <c r="E164" s="1"/>
      <c r="F164" s="1"/>
      <c r="G164" s="1"/>
    </row>
    <row r="165" spans="1:7" s="2" customFormat="1" ht="24.75" customHeight="1" hidden="1">
      <c r="A165" s="189" t="s">
        <v>1022</v>
      </c>
      <c r="B165" s="185">
        <f>MAX(D160:D164)</f>
        <v>2500</v>
      </c>
      <c r="C165" s="218"/>
      <c r="E165" s="1"/>
      <c r="F165" s="1"/>
      <c r="G165" s="1"/>
    </row>
    <row r="166" spans="1:7" s="2" customFormat="1" ht="24.75" customHeight="1" hidden="1">
      <c r="A166" s="189" t="s">
        <v>1023</v>
      </c>
      <c r="B166" s="185">
        <f>IF(B24="SI",B165,0)</f>
        <v>2500</v>
      </c>
      <c r="C166" s="218"/>
      <c r="E166" s="1"/>
      <c r="F166" s="1"/>
      <c r="G166" s="1"/>
    </row>
    <row r="167" spans="1:6" s="2" customFormat="1" ht="24" customHeight="1" hidden="1">
      <c r="A167" s="189" t="s">
        <v>1024</v>
      </c>
      <c r="B167" s="185">
        <f>IF(B30="SI",B166,0)</f>
        <v>2500</v>
      </c>
      <c r="C167" s="219"/>
      <c r="E167" s="1"/>
      <c r="F167" s="1"/>
    </row>
    <row r="168" spans="1:7" s="2" customFormat="1" ht="24" customHeight="1" hidden="1">
      <c r="A168" s="189"/>
      <c r="B168" s="191"/>
      <c r="C168" s="1"/>
      <c r="D168" s="1"/>
      <c r="E168" s="1"/>
      <c r="F168" s="1"/>
      <c r="G168" s="1"/>
    </row>
    <row r="169" spans="1:7" s="2" customFormat="1" ht="24.75" customHeight="1" hidden="1">
      <c r="A169" s="189" t="s">
        <v>1017</v>
      </c>
      <c r="B169" s="185">
        <f>IF(AND(B26="ATPMS B",D46="OK"),5000)+IF(AND(B26="ATPMS B",D47="OK"),4000)+IF(AND(B26="ATPMS C",D46="OK"),4000)+IF(AND(B26="ATPMS C",D47="OK"),3000)+IF(AND(B26="AG 1",D46="OK"),3000)+IF(AND(B26="AG 1",D47="OK"),2000)+IF(AND(B26="AG 2",D46="OK"),2000)+IF(AND(B26="AG 2",D47="OK"),1000)</f>
        <v>2000</v>
      </c>
      <c r="C169" s="217" t="s">
        <v>884</v>
      </c>
      <c r="D169" s="108">
        <f>IF(AND(B10="NO",B12="NO",B14="NO",B16="NO"),B169,0)</f>
        <v>0</v>
      </c>
      <c r="F169" s="1"/>
      <c r="G169" s="1"/>
    </row>
    <row r="170" spans="1:7" s="2" customFormat="1" ht="24.75" customHeight="1" hidden="1">
      <c r="A170" s="189" t="s">
        <v>1018</v>
      </c>
      <c r="B170" s="185">
        <f>IF(AND(B26="ATPMS B",D46="OK"),5500)+IF(AND(B26="ATPMS B",D47="OK"),4500)+IF(AND(B26="ATPMS C",D46="OK"),4500)+IF(AND(B26="ATPMS C",D47="OK"),3500)+IF(AND(B26="AG 1",D46="OK"),3500)+IF(AND(B26="AG 1",D47="OK"),2500)+IF(AND(B26="AG 2",D46="OK"),2500)+IF(AND(B26="AG 2",D47="OK"),1500)</f>
        <v>2500</v>
      </c>
      <c r="C170" s="218"/>
      <c r="D170" s="108">
        <f>IF(B10="SI",B170,0)</f>
        <v>2500</v>
      </c>
      <c r="F170" s="1"/>
      <c r="G170" s="1"/>
    </row>
    <row r="171" spans="1:7" s="2" customFormat="1" ht="24.75" customHeight="1" hidden="1">
      <c r="A171" s="189" t="s">
        <v>1019</v>
      </c>
      <c r="B171" s="185">
        <f>IF(AND(B26="ATPMS B",D46="OK"),6000)+IF(AND(B26="ATPMS B",D47="OK"),5000)+IF(AND(B26="ATPMS C",D46="OK"),5000)+IF(AND(B26="ATPMS C",D47="OK"),4000)+IF(AND(B26="AG 1",D46="OK"),4000)+IF(AND(B26="AG 1",D47="OK"),3000)+IF(AND(B26="AG 2",D46="OK"),3000)+IF(AND(B26="AG 2",D47="OK"),2000)</f>
        <v>3000</v>
      </c>
      <c r="C171" s="218"/>
      <c r="D171" s="108">
        <f>IF(B12="SI",B171,0)</f>
        <v>0</v>
      </c>
      <c r="E171" s="1"/>
      <c r="F171" s="1"/>
      <c r="G171" s="1"/>
    </row>
    <row r="172" spans="1:7" s="2" customFormat="1" ht="24.75" customHeight="1" hidden="1">
      <c r="A172" s="189" t="s">
        <v>1020</v>
      </c>
      <c r="B172" s="185">
        <f>IF(AND(B26="ATPMS B",D46="OK"),6000)+IF(AND(B26="ATPMS B",D47="OK"),5000)+IF(AND(B26="ATPMS C",D46="OK"),5000)+IF(AND(B26="ATPMS C",D47="OK"),4000)+IF(AND(B26="AG 1",D46="OK"),4000)+IF(AND(B26="AG 1",D47="OK"),3000)+IF(AND(B26="AG 2",D46="OK"),3000)+IF(AND(B26="AG 2",D47="OK"),2000)</f>
        <v>3000</v>
      </c>
      <c r="C172" s="218"/>
      <c r="D172" s="108">
        <f>IF(B14="SI",B172,0)</f>
        <v>0</v>
      </c>
      <c r="E172" s="1"/>
      <c r="F172" s="1"/>
      <c r="G172" s="1"/>
    </row>
    <row r="173" spans="1:7" s="2" customFormat="1" ht="24.75" customHeight="1" hidden="1">
      <c r="A173" s="189" t="s">
        <v>1021</v>
      </c>
      <c r="B173" s="185">
        <f>IF(AND(B26="ATPMS B",D46="OK"),6000)+IF(AND(B26="ATPMS B",D47="OK"),5000)+IF(AND(B26="ATPMS C",D46="OK"),5000)+IF(AND(B26="ATPMS C",D47="OK"),4000)+IF(AND(B26="AG 1",D46="OK"),4000)+IF(AND(B26="AG 1",D47="OK"),3000)+IF(AND(B26="AG 2",D46="OK"),3000)+IF(AND(B26="AG 2",D47="OK"),2000)</f>
        <v>3000</v>
      </c>
      <c r="C173" s="218"/>
      <c r="D173" s="108">
        <f>IF(B16="SI",B173,0)</f>
        <v>0</v>
      </c>
      <c r="E173" s="1"/>
      <c r="F173" s="1"/>
      <c r="G173" s="1"/>
    </row>
    <row r="174" spans="1:7" s="2" customFormat="1" ht="24.75" customHeight="1" hidden="1">
      <c r="A174" s="189" t="s">
        <v>1022</v>
      </c>
      <c r="B174" s="185">
        <f>MAX(D169:D173)</f>
        <v>2500</v>
      </c>
      <c r="C174" s="218"/>
      <c r="E174" s="1"/>
      <c r="F174" s="1"/>
      <c r="G174" s="1"/>
    </row>
    <row r="175" spans="1:7" s="2" customFormat="1" ht="24.75" customHeight="1" hidden="1">
      <c r="A175" s="189" t="s">
        <v>1023</v>
      </c>
      <c r="B175" s="185">
        <f>IF(B24="SI",B174,0)</f>
        <v>2500</v>
      </c>
      <c r="C175" s="218"/>
      <c r="E175" s="1"/>
      <c r="F175" s="1"/>
      <c r="G175" s="1"/>
    </row>
    <row r="176" spans="1:6" s="2" customFormat="1" ht="24" customHeight="1" hidden="1">
      <c r="A176" s="189" t="s">
        <v>1024</v>
      </c>
      <c r="B176" s="185">
        <f>IF(B30="SI",B175,0)</f>
        <v>2500</v>
      </c>
      <c r="C176" s="219"/>
      <c r="E176" s="1"/>
      <c r="F176" s="1"/>
    </row>
    <row r="177" spans="1:7" s="2" customFormat="1" ht="24" customHeight="1" hidden="1">
      <c r="A177" s="189"/>
      <c r="B177" s="191"/>
      <c r="C177" s="1"/>
      <c r="D177" s="1"/>
      <c r="E177" s="1"/>
      <c r="F177" s="1"/>
      <c r="G177" s="1"/>
    </row>
    <row r="178" spans="1:7" s="2" customFormat="1" ht="24.75" customHeight="1" hidden="1">
      <c r="A178" s="189" t="s">
        <v>1017</v>
      </c>
      <c r="B178" s="185">
        <f>IF(AND(B26="ATPMS B",D46="OK"),5000)+IF(AND(B26="ATPMS B",D47="OK"),4000)+IF(AND(B26="ATPMS C",D46="OK"),4000)+IF(AND(B26="ATPMS C",D47="OK"),3000)+IF(AND(B26="AG 1",D46="OK"),3000)+IF(AND(B26="AG 1",D47="OK"),2000)+IF(AND(B26="AG 2",D46="OK"),2000)+IF(AND(B26="AG 2",D47="OK"),1000)</f>
        <v>2000</v>
      </c>
      <c r="C178" s="217" t="s">
        <v>856</v>
      </c>
      <c r="D178" s="108">
        <f>IF(AND(B10="NO",B12="NO",B14="NO",B16="NO"),B178,0)</f>
        <v>0</v>
      </c>
      <c r="F178" s="1"/>
      <c r="G178" s="1"/>
    </row>
    <row r="179" spans="1:7" s="2" customFormat="1" ht="24.75" customHeight="1" hidden="1">
      <c r="A179" s="189" t="s">
        <v>1018</v>
      </c>
      <c r="B179" s="185">
        <f>IF(AND(B26="ATPMS B",D46="OK"),5500)+IF(AND(B26="ATPMS B",D47="OK"),4500)+IF(AND(B26="ATPMS C",D46="OK"),4500)+IF(AND(B26="ATPMS C",D47="OK"),3500)+IF(AND(B26="AG 1",D46="OK"),3500)+IF(AND(B26="AG 1",D47="OK"),2500)+IF(AND(B26="AG 2",D46="OK"),2500)+IF(AND(B26="AG 2",D47="OK"),1500)</f>
        <v>2500</v>
      </c>
      <c r="C179" s="218"/>
      <c r="D179" s="108">
        <f>IF(B10="SI",B179,0)</f>
        <v>2500</v>
      </c>
      <c r="F179" s="1"/>
      <c r="G179" s="1"/>
    </row>
    <row r="180" spans="1:7" s="2" customFormat="1" ht="24.75" customHeight="1" hidden="1">
      <c r="A180" s="189" t="s">
        <v>1019</v>
      </c>
      <c r="B180" s="185">
        <f>IF(AND(B26="ATPMS B",D46="OK"),6000)+IF(AND(B26="ATPMS B",D47="OK"),5000)+IF(AND(B26="ATPMS C",D46="OK"),5000)+IF(AND(B26="ATPMS C",D47="OK"),4000)+IF(AND(B26="AG 1",D46="OK"),4000)+IF(AND(B26="AG 1",D47="OK"),3000)+IF(AND(B26="AG 2",D46="OK"),3000)+IF(AND(B26="AG 2",D47="OK"),2000)</f>
        <v>3000</v>
      </c>
      <c r="C180" s="218"/>
      <c r="D180" s="108">
        <f>IF(B12="SI",B180,0)</f>
        <v>0</v>
      </c>
      <c r="E180" s="1"/>
      <c r="F180" s="1"/>
      <c r="G180" s="1"/>
    </row>
    <row r="181" spans="1:7" s="2" customFormat="1" ht="24.75" customHeight="1" hidden="1">
      <c r="A181" s="189" t="s">
        <v>1020</v>
      </c>
      <c r="B181" s="185">
        <f>IF(AND(B26="ATPMS B",D46="OK"),6000)+IF(AND(B26="ATPMS B",D47="OK"),5000)+IF(AND(B26="ATPMS C",D46="OK"),5000)+IF(AND(B26="ATPMS C",D47="OK"),4000)+IF(AND(B26="AG 1",D46="OK"),4000)+IF(AND(B26="AG 1",D47="OK"),3000)+IF(AND(B26="AG 2",D46="OK"),3000)+IF(AND(B26="AG 2",D47="OK"),2000)</f>
        <v>3000</v>
      </c>
      <c r="C181" s="218"/>
      <c r="D181" s="108">
        <f>IF(B14="SI",B181,0)</f>
        <v>0</v>
      </c>
      <c r="E181" s="1"/>
      <c r="F181" s="1"/>
      <c r="G181" s="1"/>
    </row>
    <row r="182" spans="1:7" s="2" customFormat="1" ht="24.75" customHeight="1" hidden="1">
      <c r="A182" s="189" t="s">
        <v>1021</v>
      </c>
      <c r="B182" s="185">
        <f>IF(AND(B26="ATPMS B",D46="OK"),6000)+IF(AND(B26="ATPMS B",D47="OK"),5000)+IF(AND(B26="ATPMS C",D46="OK"),5000)+IF(AND(B26="ATPMS C",D47="OK"),4000)+IF(AND(B26="AG 1",D46="OK"),4000)+IF(AND(B26="AG 1",D47="OK"),3000)+IF(AND(B26="AG 2",D46="OK"),3000)+IF(AND(B26="AG 2",D47="OK"),2000)</f>
        <v>3000</v>
      </c>
      <c r="C182" s="218"/>
      <c r="D182" s="108">
        <f>IF(B16="SI",B182,0)</f>
        <v>0</v>
      </c>
      <c r="E182" s="1"/>
      <c r="F182" s="1"/>
      <c r="G182" s="1"/>
    </row>
    <row r="183" spans="1:7" s="2" customFormat="1" ht="24.75" customHeight="1" hidden="1">
      <c r="A183" s="189" t="s">
        <v>1022</v>
      </c>
      <c r="B183" s="185">
        <f>MAX(D178:D182)</f>
        <v>2500</v>
      </c>
      <c r="C183" s="218"/>
      <c r="E183" s="1"/>
      <c r="F183" s="1"/>
      <c r="G183" s="1"/>
    </row>
    <row r="184" spans="1:7" s="2" customFormat="1" ht="24.75" customHeight="1" hidden="1">
      <c r="A184" s="189" t="s">
        <v>1023</v>
      </c>
      <c r="B184" s="185">
        <f>IF(B24="SI",B183,0)</f>
        <v>2500</v>
      </c>
      <c r="C184" s="219"/>
      <c r="E184" s="1"/>
      <c r="F184" s="1"/>
      <c r="G184" s="1"/>
    </row>
    <row r="185" spans="1:7" s="2" customFormat="1" ht="32.25" customHeight="1" hidden="1">
      <c r="A185" s="44"/>
      <c r="B185" s="192"/>
      <c r="C185" s="1"/>
      <c r="D185" s="1"/>
      <c r="E185" s="1"/>
      <c r="F185" s="1"/>
      <c r="G185" s="1"/>
    </row>
    <row r="186" spans="1:2" s="39" customFormat="1" ht="33.75" customHeight="1" hidden="1">
      <c r="A186" s="193" t="s">
        <v>1026</v>
      </c>
      <c r="B186" s="194">
        <f>IF(B28="VPO RÉGIMEN ESPECIAL",B150,0)+IF(B28="VPO RÉGIMEN GENERAL",B158,0)+IF(B28="VPO RÉGIMEN CONCERTADO",B167,0)+IF(B28="VPT",B176,0)+IF(B28="VIPP",B184,0)</f>
        <v>2500</v>
      </c>
    </row>
    <row r="187" spans="1:7" s="2" customFormat="1" ht="24" customHeight="1" hidden="1">
      <c r="A187" s="44"/>
      <c r="B187" s="192"/>
      <c r="C187" s="1"/>
      <c r="D187" s="109"/>
      <c r="E187" s="1"/>
      <c r="F187" s="1"/>
      <c r="G187" s="1"/>
    </row>
    <row r="188" spans="1:5" s="2" customFormat="1" ht="30" customHeight="1" hidden="1">
      <c r="A188" s="195" t="s">
        <v>1027</v>
      </c>
      <c r="B188" s="196">
        <f>IF((B186+B141+B63)&gt;B45,(B45-B141-B63),B186)</f>
        <v>2500</v>
      </c>
      <c r="D188" s="1"/>
      <c r="E188" s="1"/>
    </row>
    <row r="189" spans="1:7" s="2" customFormat="1" ht="24" customHeight="1" hidden="1" thickBot="1">
      <c r="A189" s="44"/>
      <c r="B189" s="192"/>
      <c r="C189" s="1"/>
      <c r="E189" s="1"/>
      <c r="F189" s="1"/>
      <c r="G189" s="1"/>
    </row>
    <row r="190" spans="1:9" s="2" customFormat="1" ht="51" customHeight="1" hidden="1">
      <c r="A190" s="197" t="s">
        <v>1028</v>
      </c>
      <c r="B190" s="198" t="s">
        <v>1030</v>
      </c>
      <c r="C190" s="131" t="s">
        <v>1031</v>
      </c>
      <c r="D190" s="132" t="s">
        <v>1037</v>
      </c>
      <c r="E190" s="132" t="s">
        <v>1038</v>
      </c>
      <c r="F190" s="133" t="s">
        <v>1039</v>
      </c>
      <c r="G190" s="134" t="s">
        <v>1041</v>
      </c>
      <c r="H190" s="132" t="s">
        <v>1067</v>
      </c>
      <c r="I190" s="112"/>
    </row>
    <row r="191" spans="1:8" s="2" customFormat="1" ht="24" customHeight="1" hidden="1">
      <c r="A191" s="199" t="s">
        <v>1066</v>
      </c>
      <c r="B191" s="200">
        <f>0.1*C$45</f>
        <v>11460.960000000001</v>
      </c>
      <c r="C191" s="222">
        <f>B141+B188</f>
        <v>2500</v>
      </c>
      <c r="D191" s="135">
        <f aca="true" t="shared" si="0" ref="D191:D200">C$191-B191</f>
        <v>-8960.960000000001</v>
      </c>
      <c r="E191" s="135">
        <f>B$188-D191</f>
        <v>11460.960000000001</v>
      </c>
      <c r="F191" s="136">
        <f>IF(E191&lt;0,0,E191)</f>
        <v>11460.960000000001</v>
      </c>
      <c r="G191" s="137">
        <f aca="true" t="shared" si="1" ref="G191:G200">IF(F191&gt;B$188,B$188,F191)</f>
        <v>2500</v>
      </c>
      <c r="H191" s="135">
        <f>IF(AND(D47="OK",B10="NO",B12="NO",B14="NO",B16="NO"),G191,0)</f>
        <v>0</v>
      </c>
    </row>
    <row r="192" spans="1:9" s="2" customFormat="1" ht="24" customHeight="1" hidden="1">
      <c r="A192" s="199" t="s">
        <v>1032</v>
      </c>
      <c r="B192" s="200">
        <f>0.2*C$45</f>
        <v>22921.920000000002</v>
      </c>
      <c r="C192" s="222"/>
      <c r="D192" s="135">
        <f>C$191-B192</f>
        <v>-20421.920000000002</v>
      </c>
      <c r="E192" s="135">
        <f aca="true" t="shared" si="2" ref="E192:E200">B$188-D192</f>
        <v>22921.920000000002</v>
      </c>
      <c r="F192" s="136">
        <f aca="true" t="shared" si="3" ref="F192:F200">IF(E192&lt;0,0,E192)</f>
        <v>22921.920000000002</v>
      </c>
      <c r="G192" s="137">
        <f t="shared" si="1"/>
        <v>2500</v>
      </c>
      <c r="H192" s="135">
        <f>IF(AND(D46="OK",B10="NO",B12="NO",B14="NO",B16="NO"),G192,0)</f>
        <v>0</v>
      </c>
      <c r="I192" s="111"/>
    </row>
    <row r="193" spans="1:8" s="2" customFormat="1" ht="24" customHeight="1" hidden="1">
      <c r="A193" s="199" t="s">
        <v>1033</v>
      </c>
      <c r="B193" s="200">
        <f>0.12*C$45</f>
        <v>13753.152</v>
      </c>
      <c r="C193" s="222"/>
      <c r="D193" s="135">
        <f t="shared" si="0"/>
        <v>-11253.152</v>
      </c>
      <c r="E193" s="135">
        <f t="shared" si="2"/>
        <v>13753.152</v>
      </c>
      <c r="F193" s="136">
        <f t="shared" si="3"/>
        <v>13753.152</v>
      </c>
      <c r="G193" s="137">
        <f t="shared" si="1"/>
        <v>2500</v>
      </c>
      <c r="H193" s="135">
        <f>IF(AND(D47="OK",B10="SI"),G193,0)</f>
        <v>0</v>
      </c>
    </row>
    <row r="194" spans="1:9" s="2" customFormat="1" ht="24" customHeight="1" hidden="1">
      <c r="A194" s="199" t="s">
        <v>1034</v>
      </c>
      <c r="B194" s="200">
        <f>0.22*C$45</f>
        <v>25214.112</v>
      </c>
      <c r="C194" s="222"/>
      <c r="D194" s="135">
        <f t="shared" si="0"/>
        <v>-22714.112</v>
      </c>
      <c r="E194" s="135">
        <f t="shared" si="2"/>
        <v>25214.112</v>
      </c>
      <c r="F194" s="136">
        <f t="shared" si="3"/>
        <v>25214.112</v>
      </c>
      <c r="G194" s="137">
        <f t="shared" si="1"/>
        <v>2500</v>
      </c>
      <c r="H194" s="135">
        <f>IF(AND(D46="OK",B10="SI"),G194,0)</f>
        <v>2500</v>
      </c>
      <c r="I194" s="111"/>
    </row>
    <row r="195" spans="1:9" s="2" customFormat="1" ht="24" customHeight="1" hidden="1">
      <c r="A195" s="199" t="s">
        <v>1035</v>
      </c>
      <c r="B195" s="200">
        <f>0.15*C$45</f>
        <v>17191.44</v>
      </c>
      <c r="C195" s="222"/>
      <c r="D195" s="135">
        <f t="shared" si="0"/>
        <v>-14691.439999999999</v>
      </c>
      <c r="E195" s="135">
        <f t="shared" si="2"/>
        <v>17191.44</v>
      </c>
      <c r="F195" s="136">
        <f t="shared" si="3"/>
        <v>17191.44</v>
      </c>
      <c r="G195" s="137">
        <f t="shared" si="1"/>
        <v>2500</v>
      </c>
      <c r="H195" s="135">
        <f>IF(AND(D47="OK",B12="SI"),G195,0)</f>
        <v>0</v>
      </c>
      <c r="I195" s="111"/>
    </row>
    <row r="196" spans="1:9" s="2" customFormat="1" ht="24" customHeight="1" hidden="1">
      <c r="A196" s="199" t="s">
        <v>1036</v>
      </c>
      <c r="B196" s="200">
        <f>0.25*C$45</f>
        <v>28652.4</v>
      </c>
      <c r="C196" s="222"/>
      <c r="D196" s="135">
        <f t="shared" si="0"/>
        <v>-26152.4</v>
      </c>
      <c r="E196" s="135">
        <f t="shared" si="2"/>
        <v>28652.4</v>
      </c>
      <c r="F196" s="136">
        <f t="shared" si="3"/>
        <v>28652.4</v>
      </c>
      <c r="G196" s="137">
        <f t="shared" si="1"/>
        <v>2500</v>
      </c>
      <c r="H196" s="135">
        <f>IF(AND(D46="OK",B12="SI"),G196,0)</f>
        <v>0</v>
      </c>
      <c r="I196" s="111"/>
    </row>
    <row r="197" spans="1:9" s="2" customFormat="1" ht="24" customHeight="1" hidden="1">
      <c r="A197" s="199" t="s">
        <v>1042</v>
      </c>
      <c r="B197" s="200">
        <f>0.15*C$45</f>
        <v>17191.44</v>
      </c>
      <c r="C197" s="222"/>
      <c r="D197" s="135">
        <f t="shared" si="0"/>
        <v>-14691.439999999999</v>
      </c>
      <c r="E197" s="135">
        <f t="shared" si="2"/>
        <v>17191.44</v>
      </c>
      <c r="F197" s="136">
        <f t="shared" si="3"/>
        <v>17191.44</v>
      </c>
      <c r="G197" s="137">
        <f t="shared" si="1"/>
        <v>2500</v>
      </c>
      <c r="H197" s="135">
        <f>IF(AND(D47="OK",B14="SI"),G197,0)</f>
        <v>0</v>
      </c>
      <c r="I197" s="111"/>
    </row>
    <row r="198" spans="1:9" s="2" customFormat="1" ht="24" customHeight="1" hidden="1">
      <c r="A198" s="199" t="s">
        <v>1043</v>
      </c>
      <c r="B198" s="200">
        <f>0.25*C$45</f>
        <v>28652.4</v>
      </c>
      <c r="C198" s="222"/>
      <c r="D198" s="135">
        <f t="shared" si="0"/>
        <v>-26152.4</v>
      </c>
      <c r="E198" s="135">
        <f t="shared" si="2"/>
        <v>28652.4</v>
      </c>
      <c r="F198" s="136">
        <f t="shared" si="3"/>
        <v>28652.4</v>
      </c>
      <c r="G198" s="137">
        <f t="shared" si="1"/>
        <v>2500</v>
      </c>
      <c r="H198" s="135">
        <f>IF(AND(D46="OK",B14="SI"),G198,0)</f>
        <v>0</v>
      </c>
      <c r="I198" s="111"/>
    </row>
    <row r="199" spans="1:9" s="2" customFormat="1" ht="24" customHeight="1" hidden="1">
      <c r="A199" s="199" t="s">
        <v>1045</v>
      </c>
      <c r="B199" s="200">
        <f>0.1*C$45</f>
        <v>11460.960000000001</v>
      </c>
      <c r="C199" s="222"/>
      <c r="D199" s="135">
        <f t="shared" si="0"/>
        <v>-8960.960000000001</v>
      </c>
      <c r="E199" s="135">
        <f t="shared" si="2"/>
        <v>11460.960000000001</v>
      </c>
      <c r="F199" s="136">
        <f t="shared" si="3"/>
        <v>11460.960000000001</v>
      </c>
      <c r="G199" s="137">
        <f t="shared" si="1"/>
        <v>2500</v>
      </c>
      <c r="H199" s="135">
        <f>IF(AND(D47="OK",B16="SI"),G199,0)</f>
        <v>0</v>
      </c>
      <c r="I199" s="111"/>
    </row>
    <row r="200" spans="1:9" s="2" customFormat="1" ht="24" customHeight="1" hidden="1" thickBot="1">
      <c r="A200" s="199" t="s">
        <v>1044</v>
      </c>
      <c r="B200" s="200">
        <f>0.2*C$45</f>
        <v>22921.920000000002</v>
      </c>
      <c r="C200" s="222"/>
      <c r="D200" s="135">
        <f t="shared" si="0"/>
        <v>-20421.920000000002</v>
      </c>
      <c r="E200" s="135">
        <f t="shared" si="2"/>
        <v>22921.920000000002</v>
      </c>
      <c r="F200" s="136">
        <f t="shared" si="3"/>
        <v>22921.920000000002</v>
      </c>
      <c r="G200" s="138">
        <f t="shared" si="1"/>
        <v>2500</v>
      </c>
      <c r="H200" s="135">
        <f>IF(AND(D46="OK",B16="SI"),G200,0)</f>
        <v>0</v>
      </c>
      <c r="I200" s="111"/>
    </row>
    <row r="201" spans="1:7" s="2" customFormat="1" ht="30" customHeight="1" hidden="1">
      <c r="A201" s="44"/>
      <c r="B201" s="154"/>
      <c r="E201" s="1"/>
      <c r="F201" s="1"/>
      <c r="G201" s="113"/>
    </row>
    <row r="202" spans="1:7" s="2" customFormat="1" ht="33" customHeight="1" hidden="1">
      <c r="A202" s="201" t="s">
        <v>1040</v>
      </c>
      <c r="B202" s="194">
        <f>MAX(H191:H200)</f>
        <v>2500</v>
      </c>
      <c r="D202" s="1"/>
      <c r="E202" s="1"/>
      <c r="F202" s="1"/>
      <c r="G202" s="110"/>
    </row>
    <row r="203" spans="1:7" s="2" customFormat="1" ht="24.75" customHeight="1" hidden="1">
      <c r="A203" s="202"/>
      <c r="B203" s="192"/>
      <c r="C203" s="1"/>
      <c r="D203" s="1"/>
      <c r="E203" s="1"/>
      <c r="F203" s="1"/>
      <c r="G203" s="110"/>
    </row>
    <row r="204" spans="1:2" s="2" customFormat="1" ht="32.25" customHeight="1" hidden="1">
      <c r="A204" s="50" t="s">
        <v>1046</v>
      </c>
      <c r="B204" s="51">
        <f>IF(B59="NO PERMITIDO EL ACCESO A ESTA VIVIENDA","NO PERMITIDO EL ACCESO A ESTA VIVIENDA",B202)</f>
        <v>2500</v>
      </c>
    </row>
    <row r="205" spans="1:7" s="2" customFormat="1" ht="24.75" customHeight="1" hidden="1">
      <c r="A205" s="202"/>
      <c r="B205" s="192"/>
      <c r="C205" s="1"/>
      <c r="D205" s="1"/>
      <c r="E205" s="1"/>
      <c r="F205" s="1"/>
      <c r="G205" s="110"/>
    </row>
    <row r="206" spans="1:7" s="2" customFormat="1" ht="36.75" customHeight="1">
      <c r="A206" s="174" t="s">
        <v>1047</v>
      </c>
      <c r="B206" s="188">
        <f>B204</f>
        <v>2500</v>
      </c>
      <c r="D206" s="1"/>
      <c r="E206" s="1"/>
      <c r="F206" s="1"/>
      <c r="G206" s="110"/>
    </row>
    <row r="207" spans="1:7" s="2" customFormat="1" ht="18.75" customHeight="1">
      <c r="A207" s="202"/>
      <c r="B207" s="192"/>
      <c r="C207" s="1"/>
      <c r="D207" s="1"/>
      <c r="E207" s="1"/>
      <c r="F207" s="1"/>
      <c r="G207" s="1"/>
    </row>
    <row r="208" spans="1:6" s="2" customFormat="1" ht="24.75" customHeight="1" hidden="1">
      <c r="A208" s="186" t="s">
        <v>1048</v>
      </c>
      <c r="B208" s="187">
        <f>IF(B10="SI",450,0)</f>
        <v>450</v>
      </c>
      <c r="C208" s="1"/>
      <c r="D208" s="1"/>
      <c r="E208" s="1"/>
      <c r="F208" s="1"/>
    </row>
    <row r="209" spans="1:7" s="2" customFormat="1" ht="24.75" customHeight="1" hidden="1">
      <c r="A209" s="186" t="s">
        <v>1068</v>
      </c>
      <c r="B209" s="187">
        <f>IF(B24="SI",B208,0)</f>
        <v>450</v>
      </c>
      <c r="D209" s="1"/>
      <c r="E209" s="1"/>
      <c r="F209" s="1"/>
      <c r="G209" s="1"/>
    </row>
    <row r="210" spans="1:7" s="2" customFormat="1" ht="30" customHeight="1" hidden="1">
      <c r="A210" s="203" t="s">
        <v>1049</v>
      </c>
      <c r="B210" s="51">
        <f>IF(B59="NO PERMITIDO EL ACCESO A ESTA VIVIENDA","NO PERMITIDO EL ACCESO A ESTA VIVIENDA",B209)</f>
        <v>450</v>
      </c>
      <c r="D210" s="1"/>
      <c r="E210" s="1"/>
      <c r="F210" s="1"/>
      <c r="G210" s="1"/>
    </row>
    <row r="211" spans="1:7" s="2" customFormat="1" ht="35.25" customHeight="1">
      <c r="A211" s="204" t="s">
        <v>1056</v>
      </c>
      <c r="B211" s="188">
        <f>B210</f>
        <v>450</v>
      </c>
      <c r="D211" s="1"/>
      <c r="E211" s="1"/>
      <c r="F211" s="1"/>
      <c r="G211" s="1"/>
    </row>
    <row r="212" spans="1:7" s="2" customFormat="1" ht="18.75" customHeight="1">
      <c r="A212" s="202"/>
      <c r="B212" s="192"/>
      <c r="C212" s="1"/>
      <c r="D212" s="1"/>
      <c r="E212" s="1"/>
      <c r="F212" s="1"/>
      <c r="G212" s="1"/>
    </row>
    <row r="213" spans="1:7" s="2" customFormat="1" ht="44.25" customHeight="1" hidden="1">
      <c r="A213" s="186" t="s">
        <v>1051</v>
      </c>
      <c r="B213" s="187">
        <f>IF((B28="VPO RÉGIMEN ESPECIAL")+(B28="VPO RÉGIMEN GENERAL")+(B28="VPO RÉGIMEN CONCERTADO"),"Derecho a la reducción establecida la Disp. Adic. 4ª del RD 2006/2008",0)</f>
        <v>0</v>
      </c>
      <c r="D213" s="1"/>
      <c r="E213" s="1"/>
      <c r="F213" s="1"/>
      <c r="G213" s="1"/>
    </row>
    <row r="214" spans="1:7" s="2" customFormat="1" ht="44.25" customHeight="1" hidden="1">
      <c r="A214" s="203" t="s">
        <v>1049</v>
      </c>
      <c r="B214" s="51">
        <f>IF(B59="NO PERMITIDO EL ACCESO A ESTA VIVIENDA","NO PERMITIDO EL ACCESO A ESTA VIVIENDA",B213)</f>
        <v>0</v>
      </c>
      <c r="C214" s="1"/>
      <c r="D214" s="1"/>
      <c r="E214" s="1"/>
      <c r="F214" s="1"/>
      <c r="G214" s="1"/>
    </row>
    <row r="215" spans="1:6" s="2" customFormat="1" ht="44.25" customHeight="1" thickBot="1">
      <c r="A215" s="205" t="s">
        <v>1051</v>
      </c>
      <c r="B215" s="206">
        <f>B214</f>
        <v>0</v>
      </c>
      <c r="C215" s="1"/>
      <c r="D215" s="1"/>
      <c r="E215" s="1"/>
      <c r="F215" s="1"/>
    </row>
    <row r="216" spans="3:7" s="2" customFormat="1" ht="20.25" customHeight="1">
      <c r="C216" s="1"/>
      <c r="D216" s="1"/>
      <c r="E216" s="1"/>
      <c r="F216" s="1"/>
      <c r="G216" s="1"/>
    </row>
    <row r="217" spans="3:7" s="2" customFormat="1" ht="20.25" customHeight="1" thickBot="1">
      <c r="C217" s="1"/>
      <c r="D217" s="1"/>
      <c r="E217" s="1"/>
      <c r="F217" s="1"/>
      <c r="G217" s="1"/>
    </row>
    <row r="218" spans="1:2" ht="27.75" customHeight="1">
      <c r="A218" s="223" t="s">
        <v>1072</v>
      </c>
      <c r="B218" s="224"/>
    </row>
    <row r="219" spans="1:2" ht="38.25" customHeight="1">
      <c r="A219" s="30" t="s">
        <v>910</v>
      </c>
      <c r="B219" s="41">
        <f>B65</f>
        <v>0</v>
      </c>
    </row>
    <row r="220" spans="1:2" ht="38.25" customHeight="1">
      <c r="A220" s="30" t="s">
        <v>1053</v>
      </c>
      <c r="B220" s="41">
        <f>B95</f>
        <v>0</v>
      </c>
    </row>
    <row r="221" spans="1:2" ht="38.25" customHeight="1">
      <c r="A221" s="30" t="s">
        <v>1054</v>
      </c>
      <c r="B221" s="41">
        <f>B125</f>
        <v>0</v>
      </c>
    </row>
    <row r="222" spans="1:3" ht="38.25" customHeight="1">
      <c r="A222" s="30" t="s">
        <v>1055</v>
      </c>
      <c r="B222" s="41">
        <f>B141</f>
        <v>0</v>
      </c>
      <c r="C222" s="34"/>
    </row>
    <row r="223" spans="1:3" ht="38.25" customHeight="1">
      <c r="A223" s="30" t="s">
        <v>1076</v>
      </c>
      <c r="B223" s="41">
        <f>B206</f>
        <v>2500</v>
      </c>
      <c r="C223" s="34"/>
    </row>
    <row r="224" spans="1:3" ht="38.25" customHeight="1">
      <c r="A224" s="30" t="s">
        <v>1078</v>
      </c>
      <c r="B224" s="41">
        <f>B211</f>
        <v>450</v>
      </c>
      <c r="C224" s="34"/>
    </row>
    <row r="225" spans="1:3" ht="44.25" customHeight="1" thickBot="1">
      <c r="A225" s="31" t="s">
        <v>1050</v>
      </c>
      <c r="B225" s="207">
        <f>B215</f>
        <v>0</v>
      </c>
      <c r="C225" s="34"/>
    </row>
    <row r="226" spans="1:3" ht="19.5" customHeight="1">
      <c r="A226" s="35"/>
      <c r="B226" s="36"/>
      <c r="C226" s="33"/>
    </row>
    <row r="227" spans="1:3" ht="19.5" customHeight="1">
      <c r="A227" s="35"/>
      <c r="B227" s="36"/>
      <c r="C227" s="33"/>
    </row>
  </sheetData>
  <sheetProtection password="CAC3" sheet="1" objects="1" scenarios="1"/>
  <mergeCells count="20">
    <mergeCell ref="A218:B218"/>
    <mergeCell ref="A53:B53"/>
    <mergeCell ref="C69:C75"/>
    <mergeCell ref="C77:C83"/>
    <mergeCell ref="C54:C58"/>
    <mergeCell ref="C99:C105"/>
    <mergeCell ref="C107:C113"/>
    <mergeCell ref="C152:C158"/>
    <mergeCell ref="C160:C167"/>
    <mergeCell ref="C169:C176"/>
    <mergeCell ref="C144:C150"/>
    <mergeCell ref="A47:B47"/>
    <mergeCell ref="C191:C200"/>
    <mergeCell ref="C178:C184"/>
    <mergeCell ref="A38:B38"/>
    <mergeCell ref="A22:B22"/>
    <mergeCell ref="A4:B4"/>
    <mergeCell ref="A5:B5"/>
    <mergeCell ref="A6:B6"/>
    <mergeCell ref="A9:B9"/>
  </mergeCells>
  <dataValidations count="7">
    <dataValidation type="decimal" allowBlank="1" showInputMessage="1" showErrorMessage="1" sqref="B65">
      <formula1>B45*0.6</formula1>
      <formula2>B45*0.8</formula2>
    </dataValidation>
    <dataValidation type="list" allowBlank="1" showInputMessage="1" showErrorMessage="1" sqref="B24 B10 B12 B14 B16 B30">
      <formula1>$C$28:$C$29</formula1>
    </dataValidation>
    <dataValidation type="list" allowBlank="1" showInputMessage="1" showErrorMessage="1" sqref="B28">
      <formula1>$E$40:$E$44</formula1>
    </dataValidation>
    <dataValidation type="list" allowBlank="1" showInputMessage="1" showErrorMessage="1" sqref="B26">
      <formula1>$C$39:$C$42</formula1>
    </dataValidation>
    <dataValidation type="decimal" allowBlank="1" showInputMessage="1" showErrorMessage="1" sqref="B32">
      <formula1>40</formula1>
      <formula2>135</formula2>
    </dataValidation>
    <dataValidation type="decimal" allowBlank="1" showInputMessage="1" showErrorMessage="1" sqref="B34">
      <formula1>0</formula1>
      <formula2>33</formula2>
    </dataValidation>
    <dataValidation type="list" allowBlank="1" showInputMessage="1" showErrorMessage="1" sqref="B21">
      <formula1>$E$29:$E$31</formula1>
    </dataValidation>
  </dataValidations>
  <printOptions/>
  <pageMargins left="0.62" right="0.65" top="1" bottom="0.46" header="0" footer="0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L43"/>
  <sheetViews>
    <sheetView zoomScalePageLayoutView="0" workbookViewId="0" topLeftCell="D16">
      <selection activeCell="H4" sqref="H4"/>
    </sheetView>
  </sheetViews>
  <sheetFormatPr defaultColWidth="17.7109375" defaultRowHeight="13.5" customHeight="1"/>
  <cols>
    <col min="1" max="8" width="17.7109375" style="5" customWidth="1"/>
    <col min="9" max="10" width="18.421875" style="5" customWidth="1"/>
    <col min="11" max="16384" width="17.7109375" style="5" customWidth="1"/>
  </cols>
  <sheetData>
    <row r="1" spans="1:10" ht="30.75" customHeight="1">
      <c r="A1" s="260" t="s">
        <v>6</v>
      </c>
      <c r="B1" s="261"/>
      <c r="C1" s="261"/>
      <c r="D1" s="261"/>
      <c r="E1" s="261"/>
      <c r="F1" s="261"/>
      <c r="G1" s="261"/>
      <c r="H1" s="261"/>
      <c r="I1" s="261"/>
      <c r="J1" s="262"/>
    </row>
    <row r="5" ht="13.5" customHeight="1" thickBot="1"/>
    <row r="6" spans="1:10" s="6" customFormat="1" ht="19.5" customHeight="1" thickBot="1">
      <c r="A6" s="245" t="s">
        <v>847</v>
      </c>
      <c r="B6" s="246"/>
      <c r="C6" s="246"/>
      <c r="D6" s="246"/>
      <c r="E6" s="246"/>
      <c r="F6" s="246"/>
      <c r="G6" s="246"/>
      <c r="H6" s="246"/>
      <c r="I6" s="246"/>
      <c r="J6" s="247"/>
    </row>
    <row r="7" spans="1:11" s="8" customFormat="1" ht="18" customHeight="1">
      <c r="A7" s="240" t="s">
        <v>7</v>
      </c>
      <c r="B7" s="241"/>
      <c r="C7" s="241" t="s">
        <v>8</v>
      </c>
      <c r="D7" s="241"/>
      <c r="E7" s="241" t="s">
        <v>9</v>
      </c>
      <c r="F7" s="241"/>
      <c r="G7" s="241" t="s">
        <v>10</v>
      </c>
      <c r="H7" s="241"/>
      <c r="I7" s="241" t="s">
        <v>11</v>
      </c>
      <c r="J7" s="244"/>
      <c r="K7" s="7"/>
    </row>
    <row r="8" spans="1:10" s="9" customFormat="1" ht="14.25" customHeight="1" thickBot="1">
      <c r="A8" s="258"/>
      <c r="B8" s="259"/>
      <c r="C8" s="252"/>
      <c r="D8" s="253"/>
      <c r="E8" s="252"/>
      <c r="F8" s="253"/>
      <c r="G8" s="252" t="s">
        <v>12</v>
      </c>
      <c r="H8" s="253"/>
      <c r="I8" s="252"/>
      <c r="J8" s="254"/>
    </row>
    <row r="9" s="6" customFormat="1" ht="13.5" customHeight="1"/>
    <row r="10" s="6" customFormat="1" ht="13.5" customHeight="1" thickBot="1"/>
    <row r="11" spans="1:10" s="6" customFormat="1" ht="19.5" customHeight="1" thickBot="1">
      <c r="A11" s="245" t="s">
        <v>848</v>
      </c>
      <c r="B11" s="246"/>
      <c r="C11" s="246"/>
      <c r="D11" s="246"/>
      <c r="E11" s="246"/>
      <c r="F11" s="246"/>
      <c r="G11" s="246"/>
      <c r="H11" s="246"/>
      <c r="I11" s="248"/>
      <c r="J11" s="249"/>
    </row>
    <row r="12" spans="1:11" s="8" customFormat="1" ht="18" customHeight="1">
      <c r="A12" s="240" t="s">
        <v>7</v>
      </c>
      <c r="B12" s="241"/>
      <c r="C12" s="241" t="s">
        <v>8</v>
      </c>
      <c r="D12" s="241"/>
      <c r="E12" s="241" t="s">
        <v>9</v>
      </c>
      <c r="F12" s="241"/>
      <c r="G12" s="241" t="s">
        <v>10</v>
      </c>
      <c r="H12" s="242"/>
      <c r="I12" s="250" t="s">
        <v>11</v>
      </c>
      <c r="J12" s="251"/>
      <c r="K12" s="7"/>
    </row>
    <row r="13" spans="1:12" s="9" customFormat="1" ht="14.25" customHeight="1">
      <c r="A13" s="255" t="s">
        <v>13</v>
      </c>
      <c r="B13" s="243"/>
      <c r="C13" s="238" t="s">
        <v>14</v>
      </c>
      <c r="D13" s="243"/>
      <c r="E13" s="238" t="s">
        <v>15</v>
      </c>
      <c r="F13" s="243"/>
      <c r="G13" s="238" t="s">
        <v>16</v>
      </c>
      <c r="H13" s="239"/>
      <c r="I13" s="256" t="s">
        <v>17</v>
      </c>
      <c r="J13" s="257"/>
      <c r="K13" s="67"/>
      <c r="L13" s="67"/>
    </row>
    <row r="14" spans="1:12" s="9" customFormat="1" ht="14.25" customHeight="1">
      <c r="A14" s="263"/>
      <c r="B14" s="264"/>
      <c r="C14" s="267"/>
      <c r="D14" s="264"/>
      <c r="E14" s="267"/>
      <c r="F14" s="264"/>
      <c r="G14" s="267"/>
      <c r="H14" s="269"/>
      <c r="I14" s="256" t="s">
        <v>18</v>
      </c>
      <c r="J14" s="257"/>
      <c r="K14" s="67"/>
      <c r="L14" s="67"/>
    </row>
    <row r="15" spans="1:12" s="9" customFormat="1" ht="14.25" customHeight="1" thickBot="1">
      <c r="A15" s="265"/>
      <c r="B15" s="266"/>
      <c r="C15" s="268"/>
      <c r="D15" s="266"/>
      <c r="E15" s="268"/>
      <c r="F15" s="266"/>
      <c r="G15" s="268"/>
      <c r="H15" s="270"/>
      <c r="I15" s="271" t="s">
        <v>19</v>
      </c>
      <c r="J15" s="272"/>
      <c r="K15" s="67"/>
      <c r="L15" s="67"/>
    </row>
    <row r="16" s="6" customFormat="1" ht="13.5" customHeight="1"/>
    <row r="17" s="6" customFormat="1" ht="13.5" customHeight="1" thickBot="1"/>
    <row r="18" spans="1:10" s="6" customFormat="1" ht="19.5" customHeight="1" thickBot="1">
      <c r="A18" s="245" t="s">
        <v>849</v>
      </c>
      <c r="B18" s="246"/>
      <c r="C18" s="246"/>
      <c r="D18" s="246"/>
      <c r="E18" s="246"/>
      <c r="F18" s="246"/>
      <c r="G18" s="246"/>
      <c r="H18" s="246"/>
      <c r="I18" s="246"/>
      <c r="J18" s="247"/>
    </row>
    <row r="19" spans="1:11" s="8" customFormat="1" ht="18" customHeight="1">
      <c r="A19" s="240" t="s">
        <v>7</v>
      </c>
      <c r="B19" s="241"/>
      <c r="C19" s="241" t="s">
        <v>8</v>
      </c>
      <c r="D19" s="241"/>
      <c r="E19" s="241" t="s">
        <v>9</v>
      </c>
      <c r="F19" s="241"/>
      <c r="G19" s="241" t="s">
        <v>10</v>
      </c>
      <c r="H19" s="242"/>
      <c r="I19" s="241" t="s">
        <v>11</v>
      </c>
      <c r="J19" s="244"/>
      <c r="K19" s="7"/>
    </row>
    <row r="20" spans="1:10" s="9" customFormat="1" ht="14.25" customHeight="1">
      <c r="A20" s="255" t="s">
        <v>20</v>
      </c>
      <c r="B20" s="243" t="s">
        <v>20</v>
      </c>
      <c r="C20" s="238" t="s">
        <v>21</v>
      </c>
      <c r="D20" s="243" t="s">
        <v>21</v>
      </c>
      <c r="E20" s="238" t="s">
        <v>22</v>
      </c>
      <c r="F20" s="243"/>
      <c r="G20" s="238" t="s">
        <v>23</v>
      </c>
      <c r="H20" s="239"/>
      <c r="I20" s="68" t="s">
        <v>24</v>
      </c>
      <c r="J20" s="69" t="s">
        <v>25</v>
      </c>
    </row>
    <row r="21" spans="1:10" s="9" customFormat="1" ht="14.25" customHeight="1">
      <c r="A21" s="255" t="s">
        <v>26</v>
      </c>
      <c r="B21" s="243"/>
      <c r="C21" s="238" t="s">
        <v>27</v>
      </c>
      <c r="D21" s="243"/>
      <c r="E21" s="238" t="s">
        <v>28</v>
      </c>
      <c r="F21" s="243" t="s">
        <v>28</v>
      </c>
      <c r="G21" s="238" t="s">
        <v>29</v>
      </c>
      <c r="H21" s="239"/>
      <c r="I21" s="68" t="s">
        <v>30</v>
      </c>
      <c r="J21" s="70" t="s">
        <v>31</v>
      </c>
    </row>
    <row r="22" spans="1:10" s="9" customFormat="1" ht="14.25" customHeight="1">
      <c r="A22" s="255" t="s">
        <v>32</v>
      </c>
      <c r="B22" s="243"/>
      <c r="C22" s="238" t="s">
        <v>33</v>
      </c>
      <c r="D22" s="243"/>
      <c r="E22" s="238" t="s">
        <v>34</v>
      </c>
      <c r="F22" s="243"/>
      <c r="G22" s="238" t="s">
        <v>35</v>
      </c>
      <c r="H22" s="239"/>
      <c r="I22" s="68" t="s">
        <v>36</v>
      </c>
      <c r="J22" s="69" t="s">
        <v>37</v>
      </c>
    </row>
    <row r="23" spans="1:10" s="9" customFormat="1" ht="14.25" customHeight="1">
      <c r="A23" s="255" t="s">
        <v>38</v>
      </c>
      <c r="B23" s="243"/>
      <c r="C23" s="238" t="s">
        <v>39</v>
      </c>
      <c r="D23" s="243"/>
      <c r="E23" s="238" t="s">
        <v>40</v>
      </c>
      <c r="F23" s="243"/>
      <c r="G23" s="238" t="s">
        <v>41</v>
      </c>
      <c r="H23" s="239"/>
      <c r="I23" s="68" t="s">
        <v>42</v>
      </c>
      <c r="J23" s="69" t="s">
        <v>43</v>
      </c>
    </row>
    <row r="24" spans="1:10" s="9" customFormat="1" ht="14.25" customHeight="1">
      <c r="A24" s="255" t="s">
        <v>44</v>
      </c>
      <c r="B24" s="243"/>
      <c r="C24" s="238" t="s">
        <v>45</v>
      </c>
      <c r="D24" s="243"/>
      <c r="E24" s="238" t="s">
        <v>46</v>
      </c>
      <c r="F24" s="243"/>
      <c r="G24" s="238" t="s">
        <v>47</v>
      </c>
      <c r="H24" s="239"/>
      <c r="I24" s="68" t="s">
        <v>48</v>
      </c>
      <c r="J24" s="69" t="s">
        <v>49</v>
      </c>
    </row>
    <row r="25" spans="1:10" s="9" customFormat="1" ht="14.25" customHeight="1">
      <c r="A25" s="255" t="s">
        <v>50</v>
      </c>
      <c r="B25" s="243" t="s">
        <v>50</v>
      </c>
      <c r="C25" s="238" t="s">
        <v>51</v>
      </c>
      <c r="D25" s="243"/>
      <c r="E25" s="238" t="s">
        <v>52</v>
      </c>
      <c r="F25" s="243" t="s">
        <v>52</v>
      </c>
      <c r="G25" s="238" t="s">
        <v>53</v>
      </c>
      <c r="H25" s="239"/>
      <c r="I25" s="68" t="s">
        <v>54</v>
      </c>
      <c r="J25" s="69" t="s">
        <v>55</v>
      </c>
    </row>
    <row r="26" spans="1:10" s="9" customFormat="1" ht="14.25" customHeight="1">
      <c r="A26" s="255" t="s">
        <v>56</v>
      </c>
      <c r="B26" s="243" t="s">
        <v>56</v>
      </c>
      <c r="C26" s="238" t="s">
        <v>57</v>
      </c>
      <c r="D26" s="243" t="s">
        <v>57</v>
      </c>
      <c r="E26" s="71"/>
      <c r="F26" s="72"/>
      <c r="G26" s="238" t="s">
        <v>595</v>
      </c>
      <c r="H26" s="239"/>
      <c r="I26" s="68" t="s">
        <v>59</v>
      </c>
      <c r="J26" s="69" t="s">
        <v>60</v>
      </c>
    </row>
    <row r="27" spans="1:10" s="9" customFormat="1" ht="14.25" customHeight="1">
      <c r="A27" s="255" t="s">
        <v>61</v>
      </c>
      <c r="B27" s="243"/>
      <c r="C27" s="238" t="s">
        <v>62</v>
      </c>
      <c r="D27" s="243"/>
      <c r="E27" s="73"/>
      <c r="F27" s="74"/>
      <c r="G27" s="238" t="s">
        <v>58</v>
      </c>
      <c r="H27" s="239"/>
      <c r="I27" s="68" t="s">
        <v>64</v>
      </c>
      <c r="J27" s="70" t="s">
        <v>912</v>
      </c>
    </row>
    <row r="28" spans="1:10" s="9" customFormat="1" ht="14.25" customHeight="1">
      <c r="A28" s="255" t="s">
        <v>65</v>
      </c>
      <c r="B28" s="243" t="s">
        <v>65</v>
      </c>
      <c r="C28" s="238" t="s">
        <v>66</v>
      </c>
      <c r="D28" s="243" t="s">
        <v>66</v>
      </c>
      <c r="E28" s="73"/>
      <c r="F28" s="74"/>
      <c r="G28" s="238" t="s">
        <v>63</v>
      </c>
      <c r="H28" s="239"/>
      <c r="I28" s="68" t="s">
        <v>68</v>
      </c>
      <c r="J28" s="70" t="s">
        <v>69</v>
      </c>
    </row>
    <row r="29" spans="1:10" s="9" customFormat="1" ht="14.25" customHeight="1">
      <c r="A29" s="75"/>
      <c r="B29" s="74"/>
      <c r="C29" s="238" t="s">
        <v>70</v>
      </c>
      <c r="D29" s="243" t="s">
        <v>70</v>
      </c>
      <c r="E29" s="73"/>
      <c r="F29" s="74"/>
      <c r="G29" s="238" t="s">
        <v>67</v>
      </c>
      <c r="H29" s="239"/>
      <c r="I29" s="76" t="s">
        <v>72</v>
      </c>
      <c r="J29" s="69" t="s">
        <v>73</v>
      </c>
    </row>
    <row r="30" spans="1:10" s="9" customFormat="1" ht="14.25" customHeight="1">
      <c r="A30" s="75"/>
      <c r="B30" s="74"/>
      <c r="C30" s="238" t="s">
        <v>74</v>
      </c>
      <c r="D30" s="243"/>
      <c r="E30" s="73"/>
      <c r="F30" s="74"/>
      <c r="G30" s="238" t="s">
        <v>71</v>
      </c>
      <c r="H30" s="239"/>
      <c r="I30" s="68" t="s">
        <v>76</v>
      </c>
      <c r="J30" s="70" t="s">
        <v>77</v>
      </c>
    </row>
    <row r="31" spans="1:10" s="9" customFormat="1" ht="14.25" customHeight="1">
      <c r="A31" s="12"/>
      <c r="B31" s="11"/>
      <c r="C31" s="238" t="s">
        <v>78</v>
      </c>
      <c r="D31" s="243" t="s">
        <v>78</v>
      </c>
      <c r="E31" s="73"/>
      <c r="F31" s="11"/>
      <c r="G31" s="238" t="s">
        <v>75</v>
      </c>
      <c r="H31" s="239"/>
      <c r="I31" s="68" t="s">
        <v>80</v>
      </c>
      <c r="J31" s="69" t="s">
        <v>81</v>
      </c>
    </row>
    <row r="32" spans="1:10" s="9" customFormat="1" ht="14.25" customHeight="1">
      <c r="A32" s="12"/>
      <c r="B32" s="11"/>
      <c r="C32" s="238" t="s">
        <v>82</v>
      </c>
      <c r="D32" s="243" t="s">
        <v>82</v>
      </c>
      <c r="E32" s="73"/>
      <c r="F32" s="11"/>
      <c r="G32" s="238" t="s">
        <v>79</v>
      </c>
      <c r="H32" s="239"/>
      <c r="I32" s="68" t="s">
        <v>84</v>
      </c>
      <c r="J32" s="69" t="s">
        <v>85</v>
      </c>
    </row>
    <row r="33" spans="1:10" s="9" customFormat="1" ht="14.25" customHeight="1">
      <c r="A33" s="12"/>
      <c r="B33" s="11"/>
      <c r="C33" s="238" t="s">
        <v>86</v>
      </c>
      <c r="D33" s="243" t="s">
        <v>86</v>
      </c>
      <c r="E33" s="73"/>
      <c r="F33" s="11"/>
      <c r="G33" s="238" t="s">
        <v>83</v>
      </c>
      <c r="H33" s="239"/>
      <c r="I33" s="68" t="s">
        <v>88</v>
      </c>
      <c r="J33" s="69" t="s">
        <v>89</v>
      </c>
    </row>
    <row r="34" spans="1:10" s="9" customFormat="1" ht="14.25" customHeight="1">
      <c r="A34" s="12"/>
      <c r="B34" s="11"/>
      <c r="C34" s="238" t="s">
        <v>90</v>
      </c>
      <c r="D34" s="243" t="s">
        <v>90</v>
      </c>
      <c r="E34" s="73"/>
      <c r="F34" s="11"/>
      <c r="G34" s="73"/>
      <c r="H34" s="77"/>
      <c r="I34" s="68" t="s">
        <v>91</v>
      </c>
      <c r="J34" s="69" t="s">
        <v>92</v>
      </c>
    </row>
    <row r="35" spans="1:10" s="9" customFormat="1" ht="14.25" customHeight="1">
      <c r="A35" s="12"/>
      <c r="B35" s="11"/>
      <c r="C35" s="238" t="s">
        <v>93</v>
      </c>
      <c r="D35" s="243" t="s">
        <v>93</v>
      </c>
      <c r="E35" s="73"/>
      <c r="F35" s="11"/>
      <c r="G35" s="73"/>
      <c r="H35" s="77"/>
      <c r="I35" s="68" t="s">
        <v>94</v>
      </c>
      <c r="J35" s="69" t="s">
        <v>95</v>
      </c>
    </row>
    <row r="36" spans="1:10" s="9" customFormat="1" ht="14.25" customHeight="1">
      <c r="A36" s="12"/>
      <c r="B36" s="11"/>
      <c r="C36" s="238" t="s">
        <v>96</v>
      </c>
      <c r="D36" s="243"/>
      <c r="E36" s="73"/>
      <c r="F36" s="11"/>
      <c r="G36" s="73"/>
      <c r="H36" s="77"/>
      <c r="I36" s="68" t="s">
        <v>97</v>
      </c>
      <c r="J36" s="70" t="s">
        <v>913</v>
      </c>
    </row>
    <row r="37" spans="1:10" s="9" customFormat="1" ht="14.25" customHeight="1">
      <c r="A37" s="12"/>
      <c r="B37" s="11"/>
      <c r="C37" s="238" t="s">
        <v>98</v>
      </c>
      <c r="D37" s="243"/>
      <c r="E37" s="73"/>
      <c r="F37" s="11"/>
      <c r="G37" s="73"/>
      <c r="H37" s="77"/>
      <c r="I37" s="68" t="s">
        <v>99</v>
      </c>
      <c r="J37" s="69" t="s">
        <v>100</v>
      </c>
    </row>
    <row r="38" spans="1:10" s="9" customFormat="1" ht="14.25" customHeight="1">
      <c r="A38" s="12"/>
      <c r="B38" s="11"/>
      <c r="C38" s="267"/>
      <c r="D38" s="264"/>
      <c r="E38" s="73"/>
      <c r="F38" s="11"/>
      <c r="G38" s="73"/>
      <c r="H38" s="77"/>
      <c r="I38" s="68" t="s">
        <v>101</v>
      </c>
      <c r="J38" s="70" t="s">
        <v>102</v>
      </c>
    </row>
    <row r="39" spans="1:10" s="9" customFormat="1" ht="14.25" customHeight="1">
      <c r="A39" s="12"/>
      <c r="B39" s="11"/>
      <c r="C39" s="273"/>
      <c r="D39" s="274"/>
      <c r="E39" s="10"/>
      <c r="F39" s="11"/>
      <c r="G39" s="73"/>
      <c r="H39" s="77"/>
      <c r="I39" s="68" t="s">
        <v>103</v>
      </c>
      <c r="J39" s="69" t="s">
        <v>914</v>
      </c>
    </row>
    <row r="40" spans="1:10" s="9" customFormat="1" ht="14.25" customHeight="1">
      <c r="A40" s="12"/>
      <c r="B40" s="11"/>
      <c r="C40" s="273"/>
      <c r="D40" s="274"/>
      <c r="E40" s="10"/>
      <c r="F40" s="11"/>
      <c r="G40" s="73"/>
      <c r="H40" s="77"/>
      <c r="I40" s="68" t="s">
        <v>104</v>
      </c>
      <c r="J40" s="69" t="s">
        <v>105</v>
      </c>
    </row>
    <row r="41" spans="1:10" s="9" customFormat="1" ht="14.25" customHeight="1">
      <c r="A41" s="12"/>
      <c r="B41" s="11"/>
      <c r="C41" s="273"/>
      <c r="D41" s="274"/>
      <c r="E41" s="10"/>
      <c r="F41" s="11"/>
      <c r="G41" s="73"/>
      <c r="H41" s="77"/>
      <c r="I41" s="68" t="s">
        <v>106</v>
      </c>
      <c r="J41" s="69" t="s">
        <v>107</v>
      </c>
    </row>
    <row r="42" spans="1:10" s="9" customFormat="1" ht="14.25" customHeight="1">
      <c r="A42" s="12"/>
      <c r="B42" s="11"/>
      <c r="C42" s="273"/>
      <c r="D42" s="274"/>
      <c r="E42" s="10"/>
      <c r="F42" s="11"/>
      <c r="G42" s="73"/>
      <c r="H42" s="77"/>
      <c r="I42" s="68" t="s">
        <v>108</v>
      </c>
      <c r="J42" s="69" t="s">
        <v>109</v>
      </c>
    </row>
    <row r="43" spans="1:10" s="9" customFormat="1" ht="14.25" customHeight="1" thickBot="1">
      <c r="A43" s="13"/>
      <c r="B43" s="14"/>
      <c r="C43" s="275"/>
      <c r="D43" s="276"/>
      <c r="E43" s="15"/>
      <c r="F43" s="14"/>
      <c r="G43" s="78"/>
      <c r="H43" s="79"/>
      <c r="I43" s="80" t="s">
        <v>110</v>
      </c>
      <c r="J43" s="21"/>
    </row>
    <row r="44" s="6" customFormat="1" ht="14.25" customHeight="1"/>
    <row r="45" s="6" customFormat="1" ht="14.25" customHeight="1"/>
    <row r="46" s="6" customFormat="1" ht="14.25" customHeight="1"/>
    <row r="47" s="6" customFormat="1" ht="13.5" customHeight="1"/>
    <row r="48" s="6" customFormat="1" ht="13.5" customHeight="1"/>
    <row r="49" s="6" customFormat="1" ht="13.5" customHeight="1"/>
    <row r="50" s="6" customFormat="1" ht="13.5" customHeight="1"/>
    <row r="51" s="6" customFormat="1" ht="13.5" customHeight="1"/>
    <row r="52" s="6" customFormat="1" ht="13.5" customHeight="1"/>
    <row r="53" s="6" customFormat="1" ht="13.5" customHeight="1"/>
    <row r="54" s="6" customFormat="1" ht="13.5" customHeight="1"/>
    <row r="55" s="6" customFormat="1" ht="13.5" customHeight="1"/>
    <row r="56" s="6" customFormat="1" ht="13.5" customHeight="1"/>
    <row r="57" s="6" customFormat="1" ht="13.5" customHeight="1"/>
    <row r="58" s="6" customFormat="1" ht="13.5" customHeight="1"/>
  </sheetData>
  <sheetProtection/>
  <mergeCells count="88">
    <mergeCell ref="G26:H26"/>
    <mergeCell ref="G30:H30"/>
    <mergeCell ref="C43:D43"/>
    <mergeCell ref="C28:D28"/>
    <mergeCell ref="C29:D29"/>
    <mergeCell ref="C32:D32"/>
    <mergeCell ref="C33:D33"/>
    <mergeCell ref="C39:D39"/>
    <mergeCell ref="C40:D40"/>
    <mergeCell ref="C41:D41"/>
    <mergeCell ref="C42:D42"/>
    <mergeCell ref="C34:D34"/>
    <mergeCell ref="C35:D35"/>
    <mergeCell ref="C36:D36"/>
    <mergeCell ref="C37:D37"/>
    <mergeCell ref="C38:D38"/>
    <mergeCell ref="G31:H31"/>
    <mergeCell ref="G33:H33"/>
    <mergeCell ref="C26:D26"/>
    <mergeCell ref="E22:F22"/>
    <mergeCell ref="E23:F23"/>
    <mergeCell ref="G22:H22"/>
    <mergeCell ref="C25:D25"/>
    <mergeCell ref="C30:D30"/>
    <mergeCell ref="C31:D31"/>
    <mergeCell ref="G32:H32"/>
    <mergeCell ref="A19:B19"/>
    <mergeCell ref="C19:D19"/>
    <mergeCell ref="E19:F19"/>
    <mergeCell ref="A22:B22"/>
    <mergeCell ref="C20:D20"/>
    <mergeCell ref="C21:D21"/>
    <mergeCell ref="A1:J1"/>
    <mergeCell ref="A14:B15"/>
    <mergeCell ref="C14:D15"/>
    <mergeCell ref="E14:F15"/>
    <mergeCell ref="G14:H15"/>
    <mergeCell ref="C7:D7"/>
    <mergeCell ref="I7:J7"/>
    <mergeCell ref="I14:J14"/>
    <mergeCell ref="I15:J15"/>
    <mergeCell ref="C8:D8"/>
    <mergeCell ref="A27:B27"/>
    <mergeCell ref="G29:H29"/>
    <mergeCell ref="E25:F25"/>
    <mergeCell ref="C22:D22"/>
    <mergeCell ref="G25:H25"/>
    <mergeCell ref="G27:H27"/>
    <mergeCell ref="A25:B25"/>
    <mergeCell ref="A26:B26"/>
    <mergeCell ref="A28:B28"/>
    <mergeCell ref="C27:D27"/>
    <mergeCell ref="E24:F24"/>
    <mergeCell ref="A21:B21"/>
    <mergeCell ref="A20:B20"/>
    <mergeCell ref="A8:B8"/>
    <mergeCell ref="E21:F21"/>
    <mergeCell ref="A18:J18"/>
    <mergeCell ref="C23:D23"/>
    <mergeCell ref="C24:D24"/>
    <mergeCell ref="A23:B23"/>
    <mergeCell ref="A24:B24"/>
    <mergeCell ref="I8:J8"/>
    <mergeCell ref="A13:B13"/>
    <mergeCell ref="C13:D13"/>
    <mergeCell ref="E13:F13"/>
    <mergeCell ref="G13:H13"/>
    <mergeCell ref="I13:J13"/>
    <mergeCell ref="G19:H19"/>
    <mergeCell ref="I19:J19"/>
    <mergeCell ref="A7:B7"/>
    <mergeCell ref="A6:J6"/>
    <mergeCell ref="A11:J11"/>
    <mergeCell ref="I12:J12"/>
    <mergeCell ref="G8:H8"/>
    <mergeCell ref="E7:F7"/>
    <mergeCell ref="G7:H7"/>
    <mergeCell ref="E8:F8"/>
    <mergeCell ref="G28:H28"/>
    <mergeCell ref="A12:B12"/>
    <mergeCell ref="C12:D12"/>
    <mergeCell ref="E12:F12"/>
    <mergeCell ref="G12:H12"/>
    <mergeCell ref="G23:H23"/>
    <mergeCell ref="G24:H24"/>
    <mergeCell ref="G20:H20"/>
    <mergeCell ref="G21:H21"/>
    <mergeCell ref="E20:F20"/>
  </mergeCells>
  <hyperlinks>
    <hyperlink ref="I13" r:id="rId1" tooltip="Toledo" display="http://es.wikipedia.org/wiki/Toledo"/>
    <hyperlink ref="I14" r:id="rId2" tooltip="Illescas" display="http://es.wikipedia.org/wiki/Illescas"/>
    <hyperlink ref="I15" r:id="rId3" tooltip="Talavera de la Reina" display="http://es.wikipedia.org/wiki/Talavera_de_la_Reina"/>
    <hyperlink ref="I20" r:id="rId4" tooltip="Alameda de la Sagra" display="http://es.wikipedia.org/wiki/Alameda_de_la_Sagra"/>
    <hyperlink ref="I21" r:id="rId5" tooltip="Añover de Tajo" display="http://es.wikipedia.org/wiki/A%C3%B1over_de_Tajo"/>
    <hyperlink ref="I22" r:id="rId6" tooltip="Argés" display="http://es.wikipedia.org/wiki/Arg%C3%A9s"/>
    <hyperlink ref="I23" r:id="rId7" tooltip="Bargas" display="http://es.wikipedia.org/wiki/Bargas"/>
    <hyperlink ref="I24" r:id="rId8" tooltip="Borox" display="http://es.wikipedia.org/wiki/Borox"/>
    <hyperlink ref="I25" r:id="rId9" tooltip="Burguillos de Toledo" display="http://es.wikipedia.org/wiki/Burguillos_de_Toledo"/>
    <hyperlink ref="I26" r:id="rId10" tooltip="Cabañas de la Sagra" display="http://es.wikipedia.org/wiki/Caba%C3%B1as_de_la_Sagra"/>
    <hyperlink ref="I27" r:id="rId11" tooltip="Camarena" display="http://es.wikipedia.org/wiki/Camarena"/>
    <hyperlink ref="I28" r:id="rId12" tooltip="Carranque" display="http://es.wikipedia.org/wiki/Carranque"/>
    <hyperlink ref="I29" r:id="rId13" tooltip="Casarrubios del Monte" display="http://es.wikipedia.org/wiki/Casarrubios_del_Monte"/>
    <hyperlink ref="I30" r:id="rId14" tooltip="Cedillo del Condado" display="http://es.wikipedia.org/wiki/Cedillo_del_Condado"/>
    <hyperlink ref="I31" r:id="rId15" tooltip="Chozas de Canales" display="http://es.wikipedia.org/wiki/Chozas_de_Canales"/>
    <hyperlink ref="I32" r:id="rId16" tooltip="Cobisa" display="http://es.wikipedia.org/wiki/Cobisa"/>
    <hyperlink ref="I33" r:id="rId17" tooltip="Consuegra" display="http://es.wikipedia.org/wiki/Consuegra"/>
    <hyperlink ref="I34" r:id="rId18" tooltip="Escalona (Toledo)" display="http://es.wikipedia.org/wiki/Escalona_(Toledo)"/>
    <hyperlink ref="I35" r:id="rId19" tooltip="Esquivias" display="http://es.wikipedia.org/wiki/Esquivias"/>
    <hyperlink ref="I36" r:id="rId20" tooltip="Fuensalida" display="http://es.wikipedia.org/wiki/Fuensalida"/>
    <hyperlink ref="I37" r:id="rId21" tooltip="Lominchar" display="http://es.wikipedia.org/wiki/Lominchar"/>
    <hyperlink ref="I38" r:id="rId22" tooltip="Madridejos" display="http://es.wikipedia.org/wiki/Madridejos"/>
    <hyperlink ref="I39" r:id="rId23" tooltip="Magán" display="http://es.wikipedia.org/wiki/Mag%C3%A1n"/>
    <hyperlink ref="I40" r:id="rId24" tooltip="Méntrida" display="http://es.wikipedia.org/wiki/M%C3%A9ntrida"/>
    <hyperlink ref="I41" r:id="rId25" tooltip="Mocejón" display="http://es.wikipedia.org/wiki/Mocej%C3%B3n"/>
    <hyperlink ref="I42" r:id="rId26" tooltip="Mora (Toledo)" display="http://es.wikipedia.org/wiki/Mora_(Toledo)"/>
    <hyperlink ref="I43" r:id="rId27" tooltip="Nambroca" display="http://es.wikipedia.org/wiki/Nambroca"/>
    <hyperlink ref="J20" r:id="rId28" tooltip="Noblejas" display="http://es.wikipedia.org/wiki/Noblejas"/>
    <hyperlink ref="J21" r:id="rId29" tooltip="Numancia de la Sagra" display="http://es.wikipedia.org/wiki/Numancia_de_la_Sagra"/>
    <hyperlink ref="J22" r:id="rId30" tooltip="Ocaña" display="http://es.wikipedia.org/wiki/Oca%C3%B1a"/>
    <hyperlink ref="J23" r:id="rId31" tooltip="Olías del Rey" display="http://es.wikipedia.org/wiki/Ol%C3%ADas_del_Rey"/>
    <hyperlink ref="J24" r:id="rId32" tooltip="Ontígola" display="http://es.wikipedia.org/wiki/Ont%C3%ADgola"/>
    <hyperlink ref="J25" r:id="rId33" tooltip="Pantoja (Toledo)" display="http://es.wikipedia.org/wiki/Pantoja_(Toledo)"/>
    <hyperlink ref="J26" r:id="rId34" tooltip="Pepino (Toledo)" display="http://es.wikipedia.org/wiki/Pepino_(Toledo)"/>
    <hyperlink ref="J27" r:id="rId35" tooltip="La Puebla de Montalbán" display="http://es.wikipedia.org/wiki/La_Puebla_de_Montalb%C3%A1n"/>
    <hyperlink ref="J28" r:id="rId36" tooltip="Quintanar de la Orden" display="http://es.wikipedia.org/wiki/Quintanar_de_la_Orden"/>
    <hyperlink ref="J29" r:id="rId37" tooltip="Recas" display="http://es.wikipedia.org/wiki/Recas"/>
    <hyperlink ref="J30" r:id="rId38" tooltip="Santa Cruz del Retamar" display="http://es.wikipedia.org/wiki/Santa_Cruz_del_Retamar"/>
    <hyperlink ref="J31" r:id="rId39" tooltip="Seseña" display="http://es.wikipedia.org/wiki/Sese%C3%B1a"/>
    <hyperlink ref="J32" r:id="rId40" tooltip="Sonseca" display="http://es.wikipedia.org/wiki/Sonseca"/>
    <hyperlink ref="J33" r:id="rId41" tooltip="Torrijos" display="http://es.wikipedia.org/wiki/Torrijos"/>
    <hyperlink ref="J34" r:id="rId42" tooltip="Ugena" display="http://es.wikipedia.org/wiki/Ugena"/>
    <hyperlink ref="J35" r:id="rId43" tooltip="Valmojado" display="http://es.wikipedia.org/wiki/Valmojado"/>
    <hyperlink ref="J36" r:id="rId44" tooltip="Las Ventas de Retamosa" display="http://es.wikipedia.org/wiki/Las_Ventas_de_Retamosa"/>
    <hyperlink ref="J37" r:id="rId45" tooltip="Villacañas" display="http://es.wikipedia.org/wiki/Villaca%C3%B1as"/>
    <hyperlink ref="J38" r:id="rId46" tooltip="Villaluenga de la Sagra" display="http://es.wikipedia.org/wiki/Villaluenga_de_la_Sagra"/>
    <hyperlink ref="J39" r:id="rId47" tooltip="El Viso de San Juan" display="http://es.wikipedia.org/wiki/El_Viso_de_San_Juan"/>
    <hyperlink ref="J40" r:id="rId48" tooltip="Yeles" display="http://es.wikipedia.org/wiki/Yeles"/>
    <hyperlink ref="J41" r:id="rId49" tooltip="Yuncler" display="http://es.wikipedia.org/wiki/Yuncler"/>
    <hyperlink ref="J42" r:id="rId50" tooltip="Yuncos" display="http://es.wikipedia.org/wiki/Yuncos"/>
  </hyperlinks>
  <printOptions/>
  <pageMargins left="1.5" right="0.65" top="0.75" bottom="0.8" header="0" footer="0"/>
  <pageSetup horizontalDpi="1200" verticalDpi="1200" orientation="landscape" paperSize="8" r:id="rId5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U169"/>
  <sheetViews>
    <sheetView zoomScalePageLayoutView="0" workbookViewId="0" topLeftCell="A31">
      <selection activeCell="C55" sqref="C55"/>
    </sheetView>
  </sheetViews>
  <sheetFormatPr defaultColWidth="17.7109375" defaultRowHeight="13.5" customHeight="1"/>
  <cols>
    <col min="1" max="1" width="18.7109375" style="81" customWidth="1"/>
    <col min="2" max="12" width="21.57421875" style="81" customWidth="1"/>
    <col min="13" max="13" width="21.28125" style="81" customWidth="1"/>
    <col min="14" max="16384" width="17.7109375" style="81" customWidth="1"/>
  </cols>
  <sheetData>
    <row r="1" spans="1:37" ht="21.75" customHeight="1" thickBot="1">
      <c r="A1" s="281" t="s">
        <v>996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12" ht="14.25" customHeight="1">
      <c r="A2" s="284" t="s">
        <v>7</v>
      </c>
      <c r="B2" s="22" t="s">
        <v>111</v>
      </c>
      <c r="C2" s="16" t="s">
        <v>112</v>
      </c>
      <c r="D2" s="16" t="s">
        <v>113</v>
      </c>
      <c r="E2" s="16" t="s">
        <v>114</v>
      </c>
      <c r="F2" s="16" t="s">
        <v>115</v>
      </c>
      <c r="G2" s="16" t="s">
        <v>116</v>
      </c>
      <c r="H2" s="16" t="s">
        <v>117</v>
      </c>
      <c r="I2" s="16" t="s">
        <v>118</v>
      </c>
      <c r="J2" s="16" t="s">
        <v>119</v>
      </c>
      <c r="K2" s="16" t="s">
        <v>120</v>
      </c>
      <c r="L2" s="17" t="s">
        <v>121</v>
      </c>
    </row>
    <row r="3" spans="1:12" ht="14.25" customHeight="1">
      <c r="A3" s="285"/>
      <c r="B3" s="24" t="s">
        <v>122</v>
      </c>
      <c r="C3" s="18" t="s">
        <v>123</v>
      </c>
      <c r="D3" s="18" t="s">
        <v>124</v>
      </c>
      <c r="E3" s="18" t="s">
        <v>125</v>
      </c>
      <c r="F3" s="18" t="s">
        <v>126</v>
      </c>
      <c r="G3" s="18" t="s">
        <v>127</v>
      </c>
      <c r="H3" s="18" t="s">
        <v>128</v>
      </c>
      <c r="I3" s="18" t="s">
        <v>129</v>
      </c>
      <c r="J3" s="18" t="s">
        <v>130</v>
      </c>
      <c r="K3" s="18" t="s">
        <v>131</v>
      </c>
      <c r="L3" s="19" t="s">
        <v>132</v>
      </c>
    </row>
    <row r="4" spans="1:12" ht="14.25" customHeight="1">
      <c r="A4" s="285"/>
      <c r="B4" s="24" t="s">
        <v>133</v>
      </c>
      <c r="C4" s="18" t="s">
        <v>134</v>
      </c>
      <c r="D4" s="18" t="s">
        <v>135</v>
      </c>
      <c r="E4" s="18" t="s">
        <v>136</v>
      </c>
      <c r="F4" s="18" t="s">
        <v>137</v>
      </c>
      <c r="G4" s="18" t="s">
        <v>138</v>
      </c>
      <c r="H4" s="18" t="s">
        <v>139</v>
      </c>
      <c r="I4" s="18" t="s">
        <v>140</v>
      </c>
      <c r="J4" s="18" t="s">
        <v>141</v>
      </c>
      <c r="K4" s="18" t="s">
        <v>142</v>
      </c>
      <c r="L4" s="19" t="s">
        <v>143</v>
      </c>
    </row>
    <row r="5" spans="1:12" ht="14.25" customHeight="1">
      <c r="A5" s="285"/>
      <c r="B5" s="24" t="s">
        <v>144</v>
      </c>
      <c r="C5" s="18" t="s">
        <v>145</v>
      </c>
      <c r="D5" s="18" t="s">
        <v>146</v>
      </c>
      <c r="E5" s="18" t="s">
        <v>147</v>
      </c>
      <c r="F5" s="18" t="s">
        <v>148</v>
      </c>
      <c r="G5" s="18" t="s">
        <v>149</v>
      </c>
      <c r="H5" s="18" t="s">
        <v>150</v>
      </c>
      <c r="I5" s="18" t="s">
        <v>151</v>
      </c>
      <c r="J5" s="18" t="s">
        <v>152</v>
      </c>
      <c r="K5" s="18" t="s">
        <v>153</v>
      </c>
      <c r="L5" s="19" t="s">
        <v>154</v>
      </c>
    </row>
    <row r="6" spans="1:12" ht="13.5" customHeight="1">
      <c r="A6" s="285"/>
      <c r="B6" s="24" t="s">
        <v>155</v>
      </c>
      <c r="C6" s="18" t="s">
        <v>156</v>
      </c>
      <c r="D6" s="18" t="s">
        <v>157</v>
      </c>
      <c r="E6" s="18" t="s">
        <v>158</v>
      </c>
      <c r="F6" s="18" t="s">
        <v>159</v>
      </c>
      <c r="G6" s="18" t="s">
        <v>160</v>
      </c>
      <c r="H6" s="18" t="s">
        <v>161</v>
      </c>
      <c r="I6" s="18" t="s">
        <v>162</v>
      </c>
      <c r="J6" s="18" t="s">
        <v>163</v>
      </c>
      <c r="K6" s="18" t="s">
        <v>164</v>
      </c>
      <c r="L6" s="19" t="s">
        <v>165</v>
      </c>
    </row>
    <row r="7" spans="1:12" ht="13.5" customHeight="1">
      <c r="A7" s="285"/>
      <c r="B7" s="24" t="s">
        <v>166</v>
      </c>
      <c r="C7" s="18" t="s">
        <v>167</v>
      </c>
      <c r="D7" s="18" t="s">
        <v>168</v>
      </c>
      <c r="E7" s="18" t="s">
        <v>169</v>
      </c>
      <c r="F7" s="18" t="s">
        <v>170</v>
      </c>
      <c r="G7" s="18" t="s">
        <v>171</v>
      </c>
      <c r="H7" s="18" t="s">
        <v>172</v>
      </c>
      <c r="I7" s="18" t="s">
        <v>173</v>
      </c>
      <c r="J7" s="18" t="s">
        <v>174</v>
      </c>
      <c r="K7" s="18" t="s">
        <v>175</v>
      </c>
      <c r="L7" s="19" t="s">
        <v>176</v>
      </c>
    </row>
    <row r="8" spans="1:12" ht="13.5" customHeight="1" thickBot="1">
      <c r="A8" s="286"/>
      <c r="B8" s="26" t="s">
        <v>177</v>
      </c>
      <c r="C8" s="20" t="s">
        <v>178</v>
      </c>
      <c r="D8" s="20" t="s">
        <v>179</v>
      </c>
      <c r="E8" s="20" t="s">
        <v>180</v>
      </c>
      <c r="F8" s="20" t="s">
        <v>181</v>
      </c>
      <c r="G8" s="20" t="s">
        <v>182</v>
      </c>
      <c r="H8" s="20" t="s">
        <v>183</v>
      </c>
      <c r="I8" s="20" t="s">
        <v>184</v>
      </c>
      <c r="J8" s="20" t="s">
        <v>915</v>
      </c>
      <c r="K8" s="20" t="s">
        <v>185</v>
      </c>
      <c r="L8" s="21" t="s">
        <v>186</v>
      </c>
    </row>
    <row r="9" spans="1:12" ht="13.5" customHeight="1">
      <c r="A9" s="284" t="s">
        <v>8</v>
      </c>
      <c r="B9" s="22" t="s">
        <v>187</v>
      </c>
      <c r="C9" s="22" t="s">
        <v>188</v>
      </c>
      <c r="D9" s="22" t="s">
        <v>189</v>
      </c>
      <c r="E9" s="22" t="s">
        <v>190</v>
      </c>
      <c r="F9" s="22" t="s">
        <v>191</v>
      </c>
      <c r="G9" s="22" t="s">
        <v>192</v>
      </c>
      <c r="H9" s="22" t="s">
        <v>193</v>
      </c>
      <c r="I9" s="22" t="s">
        <v>194</v>
      </c>
      <c r="J9" s="22" t="s">
        <v>195</v>
      </c>
      <c r="K9" s="22" t="s">
        <v>196</v>
      </c>
      <c r="L9" s="23" t="s">
        <v>197</v>
      </c>
    </row>
    <row r="10" spans="1:12" ht="13.5" customHeight="1">
      <c r="A10" s="285"/>
      <c r="B10" s="24" t="s">
        <v>198</v>
      </c>
      <c r="C10" s="24" t="s">
        <v>199</v>
      </c>
      <c r="D10" s="24" t="s">
        <v>200</v>
      </c>
      <c r="E10" s="18" t="s">
        <v>201</v>
      </c>
      <c r="F10" s="24" t="s">
        <v>202</v>
      </c>
      <c r="G10" s="24" t="s">
        <v>203</v>
      </c>
      <c r="H10" s="24" t="s">
        <v>204</v>
      </c>
      <c r="I10" s="24" t="s">
        <v>205</v>
      </c>
      <c r="J10" s="24" t="s">
        <v>206</v>
      </c>
      <c r="K10" s="24" t="s">
        <v>207</v>
      </c>
      <c r="L10" s="25" t="s">
        <v>208</v>
      </c>
    </row>
    <row r="11" spans="1:12" ht="13.5" customHeight="1">
      <c r="A11" s="285"/>
      <c r="B11" s="24" t="s">
        <v>209</v>
      </c>
      <c r="C11" s="24" t="s">
        <v>210</v>
      </c>
      <c r="D11" s="24" t="s">
        <v>211</v>
      </c>
      <c r="E11" s="24" t="s">
        <v>212</v>
      </c>
      <c r="F11" s="24" t="s">
        <v>213</v>
      </c>
      <c r="G11" s="24" t="s">
        <v>214</v>
      </c>
      <c r="H11" s="18" t="s">
        <v>215</v>
      </c>
      <c r="I11" s="24" t="s">
        <v>216</v>
      </c>
      <c r="J11" s="24" t="s">
        <v>217</v>
      </c>
      <c r="K11" s="24" t="s">
        <v>218</v>
      </c>
      <c r="L11" s="25" t="s">
        <v>219</v>
      </c>
    </row>
    <row r="12" spans="1:12" ht="13.5" customHeight="1">
      <c r="A12" s="285"/>
      <c r="B12" s="24" t="s">
        <v>220</v>
      </c>
      <c r="C12" s="24" t="s">
        <v>221</v>
      </c>
      <c r="D12" s="18" t="s">
        <v>222</v>
      </c>
      <c r="E12" s="24" t="s">
        <v>223</v>
      </c>
      <c r="F12" s="24" t="s">
        <v>224</v>
      </c>
      <c r="G12" s="24" t="s">
        <v>225</v>
      </c>
      <c r="H12" s="24" t="s">
        <v>226</v>
      </c>
      <c r="I12" s="18" t="s">
        <v>227</v>
      </c>
      <c r="J12" s="18" t="s">
        <v>228</v>
      </c>
      <c r="K12" s="18" t="s">
        <v>229</v>
      </c>
      <c r="L12" s="25" t="s">
        <v>230</v>
      </c>
    </row>
    <row r="13" spans="1:12" ht="13.5" customHeight="1">
      <c r="A13" s="285"/>
      <c r="B13" s="24" t="s">
        <v>231</v>
      </c>
      <c r="C13" s="24" t="s">
        <v>232</v>
      </c>
      <c r="D13" s="24" t="s">
        <v>233</v>
      </c>
      <c r="E13" s="24" t="s">
        <v>234</v>
      </c>
      <c r="F13" s="24" t="s">
        <v>235</v>
      </c>
      <c r="G13" s="24" t="s">
        <v>236</v>
      </c>
      <c r="H13" s="24" t="s">
        <v>237</v>
      </c>
      <c r="I13" s="24" t="s">
        <v>238</v>
      </c>
      <c r="J13" s="24" t="s">
        <v>239</v>
      </c>
      <c r="K13" s="24" t="s">
        <v>240</v>
      </c>
      <c r="L13" s="25" t="s">
        <v>241</v>
      </c>
    </row>
    <row r="14" spans="1:12" ht="13.5" customHeight="1">
      <c r="A14" s="285"/>
      <c r="B14" s="24" t="s">
        <v>242</v>
      </c>
      <c r="C14" s="18" t="s">
        <v>243</v>
      </c>
      <c r="D14" s="24" t="s">
        <v>244</v>
      </c>
      <c r="E14" s="24" t="s">
        <v>245</v>
      </c>
      <c r="F14" s="24" t="s">
        <v>246</v>
      </c>
      <c r="G14" s="24" t="s">
        <v>247</v>
      </c>
      <c r="H14" s="24" t="s">
        <v>248</v>
      </c>
      <c r="I14" s="24" t="s">
        <v>249</v>
      </c>
      <c r="J14" s="24" t="s">
        <v>250</v>
      </c>
      <c r="K14" s="24" t="s">
        <v>251</v>
      </c>
      <c r="L14" s="25" t="s">
        <v>252</v>
      </c>
    </row>
    <row r="15" spans="1:12" ht="13.5" customHeight="1">
      <c r="A15" s="285"/>
      <c r="B15" s="24" t="s">
        <v>253</v>
      </c>
      <c r="C15" s="24" t="s">
        <v>254</v>
      </c>
      <c r="D15" s="24" t="s">
        <v>255</v>
      </c>
      <c r="E15" s="24" t="s">
        <v>256</v>
      </c>
      <c r="F15" s="18" t="s">
        <v>257</v>
      </c>
      <c r="G15" s="24" t="s">
        <v>258</v>
      </c>
      <c r="H15" s="24" t="s">
        <v>259</v>
      </c>
      <c r="I15" s="24" t="s">
        <v>260</v>
      </c>
      <c r="J15" s="24" t="s">
        <v>261</v>
      </c>
      <c r="K15" s="24" t="s">
        <v>262</v>
      </c>
      <c r="L15" s="25" t="s">
        <v>263</v>
      </c>
    </row>
    <row r="16" spans="1:12" ht="13.5" customHeight="1" thickBot="1">
      <c r="A16" s="286"/>
      <c r="B16" s="26" t="s">
        <v>264</v>
      </c>
      <c r="C16" s="26" t="s">
        <v>265</v>
      </c>
      <c r="D16" s="26" t="s">
        <v>266</v>
      </c>
      <c r="E16" s="26" t="s">
        <v>267</v>
      </c>
      <c r="F16" s="26" t="s">
        <v>268</v>
      </c>
      <c r="G16" s="20" t="s">
        <v>269</v>
      </c>
      <c r="H16" s="292"/>
      <c r="I16" s="293"/>
      <c r="J16" s="293"/>
      <c r="K16" s="293"/>
      <c r="L16" s="294"/>
    </row>
    <row r="17" spans="1:12" ht="13.5" customHeight="1">
      <c r="A17" s="287" t="s">
        <v>9</v>
      </c>
      <c r="B17" s="22" t="s">
        <v>270</v>
      </c>
      <c r="C17" s="16" t="s">
        <v>271</v>
      </c>
      <c r="D17" s="16" t="s">
        <v>272</v>
      </c>
      <c r="E17" s="16" t="s">
        <v>273</v>
      </c>
      <c r="F17" s="16" t="s">
        <v>274</v>
      </c>
      <c r="G17" s="16" t="s">
        <v>275</v>
      </c>
      <c r="H17" s="16" t="s">
        <v>276</v>
      </c>
      <c r="I17" s="16" t="s">
        <v>277</v>
      </c>
      <c r="J17" s="16" t="s">
        <v>278</v>
      </c>
      <c r="K17" s="16" t="s">
        <v>279</v>
      </c>
      <c r="L17" s="17" t="s">
        <v>280</v>
      </c>
    </row>
    <row r="18" spans="1:12" ht="13.5" customHeight="1">
      <c r="A18" s="288"/>
      <c r="B18" s="24" t="s">
        <v>281</v>
      </c>
      <c r="C18" s="18" t="s">
        <v>282</v>
      </c>
      <c r="D18" s="18" t="s">
        <v>283</v>
      </c>
      <c r="E18" s="18" t="s">
        <v>284</v>
      </c>
      <c r="F18" s="18" t="s">
        <v>285</v>
      </c>
      <c r="G18" s="18" t="s">
        <v>286</v>
      </c>
      <c r="H18" s="18" t="s">
        <v>287</v>
      </c>
      <c r="I18" s="18" t="s">
        <v>288</v>
      </c>
      <c r="J18" s="18" t="s">
        <v>289</v>
      </c>
      <c r="K18" s="18" t="s">
        <v>290</v>
      </c>
      <c r="L18" s="19" t="s">
        <v>291</v>
      </c>
    </row>
    <row r="19" spans="1:12" ht="13.5" customHeight="1">
      <c r="A19" s="288"/>
      <c r="B19" s="24" t="s">
        <v>292</v>
      </c>
      <c r="C19" s="18" t="s">
        <v>293</v>
      </c>
      <c r="D19" s="18" t="s">
        <v>294</v>
      </c>
      <c r="E19" s="18" t="s">
        <v>295</v>
      </c>
      <c r="F19" s="18" t="s">
        <v>296</v>
      </c>
      <c r="G19" s="18" t="s">
        <v>297</v>
      </c>
      <c r="H19" s="18" t="s">
        <v>298</v>
      </c>
      <c r="I19" s="18" t="s">
        <v>299</v>
      </c>
      <c r="J19" s="18" t="s">
        <v>300</v>
      </c>
      <c r="K19" s="18" t="s">
        <v>301</v>
      </c>
      <c r="L19" s="19" t="s">
        <v>302</v>
      </c>
    </row>
    <row r="20" spans="1:12" ht="13.5" customHeight="1">
      <c r="A20" s="288"/>
      <c r="B20" s="24" t="s">
        <v>303</v>
      </c>
      <c r="C20" s="18" t="s">
        <v>304</v>
      </c>
      <c r="D20" s="18" t="s">
        <v>305</v>
      </c>
      <c r="E20" s="18" t="s">
        <v>306</v>
      </c>
      <c r="F20" s="18" t="s">
        <v>307</v>
      </c>
      <c r="G20" s="18" t="s">
        <v>308</v>
      </c>
      <c r="H20" s="18" t="s">
        <v>309</v>
      </c>
      <c r="I20" s="18" t="s">
        <v>310</v>
      </c>
      <c r="J20" s="18" t="s">
        <v>311</v>
      </c>
      <c r="K20" s="18" t="s">
        <v>312</v>
      </c>
      <c r="L20" s="25" t="s">
        <v>313</v>
      </c>
    </row>
    <row r="21" spans="1:12" ht="13.5" customHeight="1">
      <c r="A21" s="288"/>
      <c r="B21" s="24" t="s">
        <v>314</v>
      </c>
      <c r="C21" s="24" t="s">
        <v>315</v>
      </c>
      <c r="D21" s="24" t="s">
        <v>316</v>
      </c>
      <c r="E21" s="24" t="s">
        <v>317</v>
      </c>
      <c r="F21" s="24" t="s">
        <v>318</v>
      </c>
      <c r="G21" s="24" t="s">
        <v>319</v>
      </c>
      <c r="H21" s="24" t="s">
        <v>320</v>
      </c>
      <c r="I21" s="24" t="s">
        <v>321</v>
      </c>
      <c r="J21" s="24" t="s">
        <v>322</v>
      </c>
      <c r="K21" s="24" t="s">
        <v>323</v>
      </c>
      <c r="L21" s="25" t="s">
        <v>324</v>
      </c>
    </row>
    <row r="22" spans="1:12" ht="13.5" customHeight="1">
      <c r="A22" s="288"/>
      <c r="B22" s="24" t="s">
        <v>325</v>
      </c>
      <c r="C22" s="18" t="s">
        <v>326</v>
      </c>
      <c r="D22" s="27" t="s">
        <v>327</v>
      </c>
      <c r="E22" s="18" t="s">
        <v>328</v>
      </c>
      <c r="F22" s="18" t="s">
        <v>329</v>
      </c>
      <c r="G22" s="18" t="s">
        <v>330</v>
      </c>
      <c r="H22" s="18" t="s">
        <v>331</v>
      </c>
      <c r="I22" s="18" t="s">
        <v>332</v>
      </c>
      <c r="J22" s="18" t="s">
        <v>333</v>
      </c>
      <c r="K22" s="18" t="s">
        <v>334</v>
      </c>
      <c r="L22" s="19" t="s">
        <v>335</v>
      </c>
    </row>
    <row r="23" spans="1:12" ht="13.5" customHeight="1">
      <c r="A23" s="288"/>
      <c r="B23" s="24" t="s">
        <v>336</v>
      </c>
      <c r="C23" s="18" t="s">
        <v>337</v>
      </c>
      <c r="D23" s="18" t="s">
        <v>338</v>
      </c>
      <c r="E23" s="18" t="s">
        <v>339</v>
      </c>
      <c r="F23" s="18" t="s">
        <v>340</v>
      </c>
      <c r="G23" s="18" t="s">
        <v>341</v>
      </c>
      <c r="H23" s="18" t="s">
        <v>342</v>
      </c>
      <c r="I23" s="18" t="s">
        <v>343</v>
      </c>
      <c r="J23" s="18" t="s">
        <v>344</v>
      </c>
      <c r="K23" s="18" t="s">
        <v>345</v>
      </c>
      <c r="L23" s="19" t="s">
        <v>346</v>
      </c>
    </row>
    <row r="24" spans="1:12" ht="13.5" customHeight="1">
      <c r="A24" s="288"/>
      <c r="B24" s="24" t="s">
        <v>347</v>
      </c>
      <c r="C24" s="18" t="s">
        <v>348</v>
      </c>
      <c r="D24" s="18" t="s">
        <v>349</v>
      </c>
      <c r="E24" s="18" t="s">
        <v>350</v>
      </c>
      <c r="F24" s="18" t="s">
        <v>351</v>
      </c>
      <c r="G24" s="18" t="s">
        <v>352</v>
      </c>
      <c r="H24" s="18" t="s">
        <v>353</v>
      </c>
      <c r="I24" s="18" t="s">
        <v>354</v>
      </c>
      <c r="J24" s="18" t="s">
        <v>355</v>
      </c>
      <c r="K24" s="18" t="s">
        <v>356</v>
      </c>
      <c r="L24" s="19" t="s">
        <v>357</v>
      </c>
    </row>
    <row r="25" spans="1:12" ht="13.5" customHeight="1">
      <c r="A25" s="288"/>
      <c r="B25" s="24" t="s">
        <v>358</v>
      </c>
      <c r="C25" s="18" t="s">
        <v>359</v>
      </c>
      <c r="D25" s="18" t="s">
        <v>360</v>
      </c>
      <c r="E25" s="18" t="s">
        <v>361</v>
      </c>
      <c r="F25" s="18" t="s">
        <v>362</v>
      </c>
      <c r="G25" s="18" t="s">
        <v>363</v>
      </c>
      <c r="H25" s="18" t="s">
        <v>364</v>
      </c>
      <c r="I25" s="18" t="s">
        <v>365</v>
      </c>
      <c r="J25" s="18" t="s">
        <v>366</v>
      </c>
      <c r="K25" s="18" t="s">
        <v>367</v>
      </c>
      <c r="L25" s="19" t="s">
        <v>368</v>
      </c>
    </row>
    <row r="26" spans="1:12" ht="13.5" customHeight="1">
      <c r="A26" s="288"/>
      <c r="B26" s="24" t="s">
        <v>369</v>
      </c>
      <c r="C26" s="18" t="s">
        <v>370</v>
      </c>
      <c r="D26" s="18" t="s">
        <v>371</v>
      </c>
      <c r="E26" s="18" t="s">
        <v>372</v>
      </c>
      <c r="F26" s="18" t="s">
        <v>373</v>
      </c>
      <c r="G26" s="18" t="s">
        <v>374</v>
      </c>
      <c r="H26" s="18" t="s">
        <v>375</v>
      </c>
      <c r="I26" s="18" t="s">
        <v>376</v>
      </c>
      <c r="J26" s="18" t="s">
        <v>377</v>
      </c>
      <c r="K26" s="18" t="s">
        <v>378</v>
      </c>
      <c r="L26" s="19" t="s">
        <v>379</v>
      </c>
    </row>
    <row r="27" spans="1:12" ht="13.5" customHeight="1">
      <c r="A27" s="288"/>
      <c r="B27" s="24" t="s">
        <v>380</v>
      </c>
      <c r="C27" s="18" t="s">
        <v>381</v>
      </c>
      <c r="D27" s="18" t="s">
        <v>382</v>
      </c>
      <c r="E27" s="18" t="s">
        <v>383</v>
      </c>
      <c r="F27" s="18" t="s">
        <v>384</v>
      </c>
      <c r="G27" s="28" t="s">
        <v>385</v>
      </c>
      <c r="H27" s="18" t="s">
        <v>386</v>
      </c>
      <c r="I27" s="18" t="s">
        <v>387</v>
      </c>
      <c r="J27" s="18" t="s">
        <v>388</v>
      </c>
      <c r="K27" s="18" t="s">
        <v>389</v>
      </c>
      <c r="L27" s="19" t="s">
        <v>390</v>
      </c>
    </row>
    <row r="28" spans="1:12" ht="13.5" customHeight="1">
      <c r="A28" s="288"/>
      <c r="B28" s="24" t="s">
        <v>391</v>
      </c>
      <c r="C28" s="18" t="s">
        <v>392</v>
      </c>
      <c r="D28" s="18" t="s">
        <v>393</v>
      </c>
      <c r="E28" s="18" t="s">
        <v>394</v>
      </c>
      <c r="F28" s="18" t="s">
        <v>395</v>
      </c>
      <c r="G28" s="18" t="s">
        <v>396</v>
      </c>
      <c r="H28" s="18" t="s">
        <v>397</v>
      </c>
      <c r="I28" s="18" t="s">
        <v>398</v>
      </c>
      <c r="J28" s="18" t="s">
        <v>399</v>
      </c>
      <c r="K28" s="18" t="s">
        <v>400</v>
      </c>
      <c r="L28" s="19" t="s">
        <v>401</v>
      </c>
    </row>
    <row r="29" spans="1:12" ht="13.5" customHeight="1">
      <c r="A29" s="288"/>
      <c r="B29" s="24" t="s">
        <v>402</v>
      </c>
      <c r="C29" s="18" t="s">
        <v>403</v>
      </c>
      <c r="D29" s="18" t="s">
        <v>404</v>
      </c>
      <c r="E29" s="18" t="s">
        <v>405</v>
      </c>
      <c r="F29" s="18" t="s">
        <v>406</v>
      </c>
      <c r="G29" s="18" t="s">
        <v>407</v>
      </c>
      <c r="H29" s="18" t="s">
        <v>408</v>
      </c>
      <c r="I29" s="18" t="s">
        <v>409</v>
      </c>
      <c r="J29" s="18" t="s">
        <v>410</v>
      </c>
      <c r="K29" s="18" t="s">
        <v>411</v>
      </c>
      <c r="L29" s="19" t="s">
        <v>412</v>
      </c>
    </row>
    <row r="30" spans="1:12" ht="13.5" customHeight="1">
      <c r="A30" s="288"/>
      <c r="B30" s="24" t="s">
        <v>413</v>
      </c>
      <c r="C30" s="18" t="s">
        <v>414</v>
      </c>
      <c r="D30" s="18" t="s">
        <v>415</v>
      </c>
      <c r="E30" s="18" t="s">
        <v>416</v>
      </c>
      <c r="F30" s="18" t="s">
        <v>417</v>
      </c>
      <c r="G30" s="18" t="s">
        <v>418</v>
      </c>
      <c r="H30" s="18" t="s">
        <v>419</v>
      </c>
      <c r="I30" s="18" t="s">
        <v>420</v>
      </c>
      <c r="J30" s="18" t="s">
        <v>421</v>
      </c>
      <c r="K30" s="18" t="s">
        <v>422</v>
      </c>
      <c r="L30" s="19" t="s">
        <v>423</v>
      </c>
    </row>
    <row r="31" spans="1:12" ht="13.5" customHeight="1">
      <c r="A31" s="288"/>
      <c r="B31" s="24" t="s">
        <v>424</v>
      </c>
      <c r="C31" s="18" t="s">
        <v>425</v>
      </c>
      <c r="D31" s="18" t="s">
        <v>426</v>
      </c>
      <c r="E31" s="18" t="s">
        <v>427</v>
      </c>
      <c r="F31" s="18" t="s">
        <v>428</v>
      </c>
      <c r="G31" s="18" t="s">
        <v>429</v>
      </c>
      <c r="H31" s="18" t="s">
        <v>430</v>
      </c>
      <c r="I31" s="18" t="s">
        <v>431</v>
      </c>
      <c r="J31" s="18" t="s">
        <v>432</v>
      </c>
      <c r="K31" s="18" t="s">
        <v>433</v>
      </c>
      <c r="L31" s="19" t="s">
        <v>434</v>
      </c>
    </row>
    <row r="32" spans="1:12" ht="13.5" customHeight="1">
      <c r="A32" s="288"/>
      <c r="B32" s="24" t="s">
        <v>435</v>
      </c>
      <c r="C32" s="18" t="s">
        <v>436</v>
      </c>
      <c r="D32" s="18" t="s">
        <v>437</v>
      </c>
      <c r="E32" s="18" t="s">
        <v>438</v>
      </c>
      <c r="F32" s="18" t="s">
        <v>439</v>
      </c>
      <c r="G32" s="18" t="s">
        <v>440</v>
      </c>
      <c r="H32" s="18" t="s">
        <v>441</v>
      </c>
      <c r="I32" s="18" t="s">
        <v>442</v>
      </c>
      <c r="J32" s="28" t="s">
        <v>443</v>
      </c>
      <c r="K32" s="18" t="s">
        <v>444</v>
      </c>
      <c r="L32" s="19" t="s">
        <v>445</v>
      </c>
    </row>
    <row r="33" spans="1:12" ht="13.5" customHeight="1">
      <c r="A33" s="288"/>
      <c r="B33" s="24" t="s">
        <v>446</v>
      </c>
      <c r="C33" s="18" t="s">
        <v>447</v>
      </c>
      <c r="D33" s="18" t="s">
        <v>448</v>
      </c>
      <c r="E33" s="18" t="s">
        <v>449</v>
      </c>
      <c r="F33" s="18" t="s">
        <v>450</v>
      </c>
      <c r="G33" s="18" t="s">
        <v>451</v>
      </c>
      <c r="H33" s="18" t="s">
        <v>452</v>
      </c>
      <c r="I33" s="18" t="s">
        <v>453</v>
      </c>
      <c r="J33" s="18" t="s">
        <v>454</v>
      </c>
      <c r="K33" s="18" t="s">
        <v>455</v>
      </c>
      <c r="L33" s="19" t="s">
        <v>456</v>
      </c>
    </row>
    <row r="34" spans="1:47" ht="13.5" customHeight="1">
      <c r="A34" s="288"/>
      <c r="B34" s="24" t="s">
        <v>457</v>
      </c>
      <c r="C34" s="18" t="s">
        <v>458</v>
      </c>
      <c r="D34" s="18" t="s">
        <v>459</v>
      </c>
      <c r="E34" s="18" t="s">
        <v>460</v>
      </c>
      <c r="F34" s="18" t="s">
        <v>461</v>
      </c>
      <c r="G34" s="18" t="s">
        <v>462</v>
      </c>
      <c r="H34" s="18" t="s">
        <v>463</v>
      </c>
      <c r="I34" s="18" t="s">
        <v>464</v>
      </c>
      <c r="J34" s="18" t="s">
        <v>465</v>
      </c>
      <c r="K34" s="18" t="s">
        <v>466</v>
      </c>
      <c r="L34" s="19" t="s">
        <v>467</v>
      </c>
      <c r="AU34" s="6"/>
    </row>
    <row r="35" spans="1:36" ht="13.5" customHeight="1">
      <c r="A35" s="288"/>
      <c r="B35" s="24" t="s">
        <v>468</v>
      </c>
      <c r="C35" s="18" t="s">
        <v>469</v>
      </c>
      <c r="D35" s="18" t="s">
        <v>470</v>
      </c>
      <c r="E35" s="18" t="s">
        <v>471</v>
      </c>
      <c r="F35" s="18" t="s">
        <v>472</v>
      </c>
      <c r="G35" s="18" t="s">
        <v>473</v>
      </c>
      <c r="H35" s="18" t="s">
        <v>474</v>
      </c>
      <c r="I35" s="18" t="s">
        <v>475</v>
      </c>
      <c r="J35" s="18" t="s">
        <v>476</v>
      </c>
      <c r="K35" s="18" t="s">
        <v>477</v>
      </c>
      <c r="L35" s="19" t="s">
        <v>478</v>
      </c>
      <c r="AJ35" s="6"/>
    </row>
    <row r="36" spans="1:25" ht="13.5" customHeight="1">
      <c r="A36" s="288"/>
      <c r="B36" s="24" t="s">
        <v>479</v>
      </c>
      <c r="C36" s="18" t="s">
        <v>480</v>
      </c>
      <c r="D36" s="18" t="s">
        <v>481</v>
      </c>
      <c r="E36" s="18" t="s">
        <v>482</v>
      </c>
      <c r="F36" s="18" t="s">
        <v>483</v>
      </c>
      <c r="G36" s="18" t="s">
        <v>484</v>
      </c>
      <c r="H36" s="18" t="s">
        <v>485</v>
      </c>
      <c r="I36" s="18" t="s">
        <v>486</v>
      </c>
      <c r="J36" s="18" t="s">
        <v>487</v>
      </c>
      <c r="K36" s="18" t="s">
        <v>488</v>
      </c>
      <c r="L36" s="19" t="s">
        <v>489</v>
      </c>
      <c r="Y36" s="6"/>
    </row>
    <row r="37" spans="1:14" ht="13.5" customHeight="1" thickBot="1">
      <c r="A37" s="288"/>
      <c r="B37" s="27" t="s">
        <v>490</v>
      </c>
      <c r="C37" s="28" t="s">
        <v>491</v>
      </c>
      <c r="D37" s="28" t="s">
        <v>492</v>
      </c>
      <c r="E37" s="28" t="s">
        <v>493</v>
      </c>
      <c r="F37" s="28" t="s">
        <v>494</v>
      </c>
      <c r="G37" s="28" t="s">
        <v>495</v>
      </c>
      <c r="H37" s="28" t="s">
        <v>496</v>
      </c>
      <c r="I37" s="28" t="s">
        <v>497</v>
      </c>
      <c r="J37" s="28" t="s">
        <v>498</v>
      </c>
      <c r="K37" s="28" t="s">
        <v>499</v>
      </c>
      <c r="L37" s="82" t="s">
        <v>500</v>
      </c>
      <c r="N37" s="6"/>
    </row>
    <row r="38" spans="1:12" ht="13.5" customHeight="1">
      <c r="A38" s="277" t="s">
        <v>10</v>
      </c>
      <c r="B38" s="83" t="s">
        <v>501</v>
      </c>
      <c r="C38" s="84" t="s">
        <v>502</v>
      </c>
      <c r="D38" s="84" t="s">
        <v>503</v>
      </c>
      <c r="E38" s="84" t="s">
        <v>504</v>
      </c>
      <c r="F38" s="84" t="s">
        <v>505</v>
      </c>
      <c r="G38" s="84" t="s">
        <v>506</v>
      </c>
      <c r="H38" s="84" t="s">
        <v>507</v>
      </c>
      <c r="I38" s="84" t="s">
        <v>508</v>
      </c>
      <c r="J38" s="84" t="s">
        <v>509</v>
      </c>
      <c r="K38" s="84" t="s">
        <v>510</v>
      </c>
      <c r="L38" s="85" t="s">
        <v>511</v>
      </c>
    </row>
    <row r="39" spans="1:12" ht="13.5" customHeight="1">
      <c r="A39" s="278"/>
      <c r="B39" s="86" t="s">
        <v>512</v>
      </c>
      <c r="C39" s="87" t="s">
        <v>916</v>
      </c>
      <c r="D39" s="88" t="s">
        <v>513</v>
      </c>
      <c r="E39" s="88" t="s">
        <v>514</v>
      </c>
      <c r="F39" s="88" t="s">
        <v>515</v>
      </c>
      <c r="G39" s="88" t="s">
        <v>516</v>
      </c>
      <c r="H39" s="88" t="s">
        <v>517</v>
      </c>
      <c r="I39" s="88" t="s">
        <v>518</v>
      </c>
      <c r="J39" s="88" t="s">
        <v>519</v>
      </c>
      <c r="K39" s="88" t="s">
        <v>520</v>
      </c>
      <c r="L39" s="89" t="s">
        <v>521</v>
      </c>
    </row>
    <row r="40" spans="1:12" ht="13.5" customHeight="1">
      <c r="A40" s="278"/>
      <c r="B40" s="86" t="s">
        <v>522</v>
      </c>
      <c r="C40" s="88" t="s">
        <v>523</v>
      </c>
      <c r="D40" s="88" t="s">
        <v>524</v>
      </c>
      <c r="E40" s="88" t="s">
        <v>525</v>
      </c>
      <c r="F40" s="88" t="s">
        <v>526</v>
      </c>
      <c r="G40" s="88" t="s">
        <v>527</v>
      </c>
      <c r="H40" s="88" t="s">
        <v>528</v>
      </c>
      <c r="I40" s="88" t="s">
        <v>529</v>
      </c>
      <c r="J40" s="88" t="s">
        <v>530</v>
      </c>
      <c r="K40" s="88" t="s">
        <v>531</v>
      </c>
      <c r="L40" s="89" t="s">
        <v>532</v>
      </c>
    </row>
    <row r="41" spans="1:12" ht="13.5" customHeight="1">
      <c r="A41" s="278"/>
      <c r="B41" s="86" t="s">
        <v>533</v>
      </c>
      <c r="C41" s="88" t="s">
        <v>534</v>
      </c>
      <c r="D41" s="88" t="s">
        <v>535</v>
      </c>
      <c r="E41" s="88" t="s">
        <v>536</v>
      </c>
      <c r="F41" s="88" t="s">
        <v>537</v>
      </c>
      <c r="G41" s="88" t="s">
        <v>538</v>
      </c>
      <c r="H41" s="88" t="s">
        <v>539</v>
      </c>
      <c r="I41" s="88" t="s">
        <v>540</v>
      </c>
      <c r="J41" s="88" t="s">
        <v>541</v>
      </c>
      <c r="K41" s="88" t="s">
        <v>542</v>
      </c>
      <c r="L41" s="89" t="s">
        <v>543</v>
      </c>
    </row>
    <row r="42" spans="1:12" ht="13.5" customHeight="1">
      <c r="A42" s="278"/>
      <c r="B42" s="86" t="s">
        <v>544</v>
      </c>
      <c r="C42" s="88" t="s">
        <v>545</v>
      </c>
      <c r="D42" s="88" t="s">
        <v>546</v>
      </c>
      <c r="E42" s="88" t="s">
        <v>547</v>
      </c>
      <c r="F42" s="88" t="s">
        <v>548</v>
      </c>
      <c r="G42" s="88" t="s">
        <v>549</v>
      </c>
      <c r="H42" s="88" t="s">
        <v>550</v>
      </c>
      <c r="I42" s="88" t="s">
        <v>551</v>
      </c>
      <c r="J42" s="88" t="s">
        <v>552</v>
      </c>
      <c r="K42" s="88" t="s">
        <v>553</v>
      </c>
      <c r="L42" s="89" t="s">
        <v>554</v>
      </c>
    </row>
    <row r="43" spans="1:12" ht="13.5" customHeight="1">
      <c r="A43" s="278"/>
      <c r="B43" s="86" t="s">
        <v>555</v>
      </c>
      <c r="C43" s="88" t="s">
        <v>556</v>
      </c>
      <c r="D43" s="88" t="s">
        <v>557</v>
      </c>
      <c r="E43" s="88" t="s">
        <v>917</v>
      </c>
      <c r="F43" s="88" t="s">
        <v>918</v>
      </c>
      <c r="G43" s="88" t="s">
        <v>919</v>
      </c>
      <c r="H43" s="88" t="s">
        <v>920</v>
      </c>
      <c r="I43" s="88" t="s">
        <v>921</v>
      </c>
      <c r="J43" s="88" t="s">
        <v>922</v>
      </c>
      <c r="K43" s="88" t="s">
        <v>923</v>
      </c>
      <c r="L43" s="89" t="s">
        <v>924</v>
      </c>
    </row>
    <row r="44" spans="1:12" ht="13.5" customHeight="1">
      <c r="A44" s="278"/>
      <c r="B44" s="86" t="s">
        <v>925</v>
      </c>
      <c r="C44" s="88" t="s">
        <v>926</v>
      </c>
      <c r="D44" s="88" t="s">
        <v>927</v>
      </c>
      <c r="E44" s="88" t="s">
        <v>558</v>
      </c>
      <c r="F44" s="88" t="s">
        <v>559</v>
      </c>
      <c r="G44" s="88" t="s">
        <v>560</v>
      </c>
      <c r="H44" s="88" t="s">
        <v>561</v>
      </c>
      <c r="I44" s="88" t="s">
        <v>562</v>
      </c>
      <c r="J44" s="88" t="s">
        <v>563</v>
      </c>
      <c r="K44" s="88" t="s">
        <v>564</v>
      </c>
      <c r="L44" s="89" t="s">
        <v>565</v>
      </c>
    </row>
    <row r="45" spans="1:12" ht="13.5" customHeight="1">
      <c r="A45" s="278"/>
      <c r="B45" s="86" t="s">
        <v>566</v>
      </c>
      <c r="C45" s="88" t="s">
        <v>567</v>
      </c>
      <c r="D45" s="88" t="s">
        <v>568</v>
      </c>
      <c r="E45" s="88" t="s">
        <v>569</v>
      </c>
      <c r="F45" s="88" t="s">
        <v>570</v>
      </c>
      <c r="G45" s="88" t="s">
        <v>571</v>
      </c>
      <c r="H45" s="88" t="s">
        <v>572</v>
      </c>
      <c r="I45" s="88" t="s">
        <v>573</v>
      </c>
      <c r="J45" s="88" t="s">
        <v>574</v>
      </c>
      <c r="K45" s="88" t="s">
        <v>575</v>
      </c>
      <c r="L45" s="89" t="s">
        <v>576</v>
      </c>
    </row>
    <row r="46" spans="1:12" ht="13.5" customHeight="1">
      <c r="A46" s="278"/>
      <c r="B46" s="86" t="s">
        <v>577</v>
      </c>
      <c r="C46" s="88" t="s">
        <v>578</v>
      </c>
      <c r="D46" s="90" t="s">
        <v>928</v>
      </c>
      <c r="E46" s="88" t="s">
        <v>579</v>
      </c>
      <c r="F46" s="88" t="s">
        <v>580</v>
      </c>
      <c r="G46" s="88" t="s">
        <v>581</v>
      </c>
      <c r="H46" s="88" t="s">
        <v>582</v>
      </c>
      <c r="I46" s="88" t="s">
        <v>583</v>
      </c>
      <c r="J46" s="88" t="s">
        <v>584</v>
      </c>
      <c r="K46" s="88" t="s">
        <v>585</v>
      </c>
      <c r="L46" s="89" t="s">
        <v>586</v>
      </c>
    </row>
    <row r="47" spans="1:12" ht="13.5" customHeight="1">
      <c r="A47" s="278"/>
      <c r="B47" s="86" t="s">
        <v>587</v>
      </c>
      <c r="C47" s="88" t="s">
        <v>588</v>
      </c>
      <c r="D47" s="88" t="s">
        <v>589</v>
      </c>
      <c r="E47" s="88" t="s">
        <v>590</v>
      </c>
      <c r="F47" s="88" t="s">
        <v>591</v>
      </c>
      <c r="G47" s="88" t="s">
        <v>592</v>
      </c>
      <c r="H47" s="88" t="s">
        <v>593</v>
      </c>
      <c r="I47" s="88" t="s">
        <v>594</v>
      </c>
      <c r="J47" s="88" t="s">
        <v>596</v>
      </c>
      <c r="K47" s="88" t="s">
        <v>597</v>
      </c>
      <c r="L47" s="89" t="s">
        <v>598</v>
      </c>
    </row>
    <row r="48" spans="1:12" ht="13.5" customHeight="1">
      <c r="A48" s="278"/>
      <c r="B48" s="86" t="s">
        <v>599</v>
      </c>
      <c r="C48" s="88" t="s">
        <v>600</v>
      </c>
      <c r="D48" s="88" t="s">
        <v>601</v>
      </c>
      <c r="E48" s="88" t="s">
        <v>602</v>
      </c>
      <c r="F48" s="88" t="s">
        <v>929</v>
      </c>
      <c r="G48" s="88" t="s">
        <v>603</v>
      </c>
      <c r="H48" s="88" t="s">
        <v>604</v>
      </c>
      <c r="I48" s="88" t="s">
        <v>605</v>
      </c>
      <c r="J48" s="88" t="s">
        <v>606</v>
      </c>
      <c r="K48" s="88" t="s">
        <v>607</v>
      </c>
      <c r="L48" s="89" t="s">
        <v>608</v>
      </c>
    </row>
    <row r="49" spans="1:12" ht="13.5" customHeight="1">
      <c r="A49" s="278"/>
      <c r="B49" s="86" t="s">
        <v>609</v>
      </c>
      <c r="C49" s="88" t="s">
        <v>610</v>
      </c>
      <c r="D49" s="88" t="s">
        <v>611</v>
      </c>
      <c r="E49" s="88" t="s">
        <v>612</v>
      </c>
      <c r="F49" s="88" t="s">
        <v>613</v>
      </c>
      <c r="G49" s="88" t="s">
        <v>930</v>
      </c>
      <c r="H49" s="88" t="s">
        <v>931</v>
      </c>
      <c r="I49" s="88" t="s">
        <v>932</v>
      </c>
      <c r="J49" s="88" t="s">
        <v>933</v>
      </c>
      <c r="K49" s="88" t="s">
        <v>934</v>
      </c>
      <c r="L49" s="89" t="s">
        <v>935</v>
      </c>
    </row>
    <row r="50" spans="1:12" ht="13.5" customHeight="1">
      <c r="A50" s="278"/>
      <c r="B50" s="86" t="s">
        <v>936</v>
      </c>
      <c r="C50" s="88" t="s">
        <v>937</v>
      </c>
      <c r="D50" s="88" t="s">
        <v>938</v>
      </c>
      <c r="E50" s="88" t="s">
        <v>939</v>
      </c>
      <c r="F50" s="88" t="s">
        <v>940</v>
      </c>
      <c r="G50" s="88" t="s">
        <v>614</v>
      </c>
      <c r="H50" s="88" t="s">
        <v>615</v>
      </c>
      <c r="I50" s="88" t="s">
        <v>616</v>
      </c>
      <c r="J50" s="88" t="s">
        <v>617</v>
      </c>
      <c r="K50" s="88" t="s">
        <v>618</v>
      </c>
      <c r="L50" s="89" t="s">
        <v>619</v>
      </c>
    </row>
    <row r="51" spans="1:12" ht="13.5" customHeight="1">
      <c r="A51" s="278"/>
      <c r="B51" s="86" t="s">
        <v>620</v>
      </c>
      <c r="C51" s="88" t="s">
        <v>621</v>
      </c>
      <c r="D51" s="88" t="s">
        <v>622</v>
      </c>
      <c r="E51" s="88" t="s">
        <v>623</v>
      </c>
      <c r="F51" s="88" t="s">
        <v>624</v>
      </c>
      <c r="G51" s="88" t="s">
        <v>625</v>
      </c>
      <c r="H51" s="88" t="s">
        <v>626</v>
      </c>
      <c r="I51" s="88" t="s">
        <v>627</v>
      </c>
      <c r="J51" s="88" t="s">
        <v>628</v>
      </c>
      <c r="K51" s="88" t="s">
        <v>629</v>
      </c>
      <c r="L51" s="89" t="s">
        <v>941</v>
      </c>
    </row>
    <row r="52" spans="1:12" ht="13.5" customHeight="1">
      <c r="A52" s="278"/>
      <c r="B52" s="86" t="s">
        <v>630</v>
      </c>
      <c r="C52" s="88" t="s">
        <v>631</v>
      </c>
      <c r="D52" s="88" t="s">
        <v>632</v>
      </c>
      <c r="E52" s="88" t="s">
        <v>633</v>
      </c>
      <c r="F52" s="88" t="s">
        <v>942</v>
      </c>
      <c r="G52" s="88" t="s">
        <v>943</v>
      </c>
      <c r="H52" s="88" t="s">
        <v>634</v>
      </c>
      <c r="I52" s="88" t="s">
        <v>635</v>
      </c>
      <c r="J52" s="88" t="s">
        <v>636</v>
      </c>
      <c r="K52" s="88" t="s">
        <v>637</v>
      </c>
      <c r="L52" s="89" t="s">
        <v>638</v>
      </c>
    </row>
    <row r="53" spans="1:12" ht="13.5" customHeight="1">
      <c r="A53" s="278"/>
      <c r="B53" s="86" t="s">
        <v>639</v>
      </c>
      <c r="C53" s="88" t="s">
        <v>640</v>
      </c>
      <c r="D53" s="88" t="s">
        <v>641</v>
      </c>
      <c r="E53" s="88" t="s">
        <v>642</v>
      </c>
      <c r="F53" s="91" t="s">
        <v>643</v>
      </c>
      <c r="G53" s="88" t="s">
        <v>644</v>
      </c>
      <c r="H53" s="88" t="s">
        <v>645</v>
      </c>
      <c r="I53" s="88" t="s">
        <v>646</v>
      </c>
      <c r="J53" s="88" t="s">
        <v>647</v>
      </c>
      <c r="K53" s="88" t="s">
        <v>648</v>
      </c>
      <c r="L53" s="89" t="s">
        <v>649</v>
      </c>
    </row>
    <row r="54" spans="1:12" ht="13.5" customHeight="1">
      <c r="A54" s="278"/>
      <c r="B54" s="86" t="s">
        <v>650</v>
      </c>
      <c r="C54" s="88" t="s">
        <v>651</v>
      </c>
      <c r="D54" s="88" t="s">
        <v>652</v>
      </c>
      <c r="E54" s="88" t="s">
        <v>653</v>
      </c>
      <c r="F54" s="88" t="s">
        <v>654</v>
      </c>
      <c r="G54" s="88" t="s">
        <v>655</v>
      </c>
      <c r="H54" s="88" t="s">
        <v>656</v>
      </c>
      <c r="I54" s="88" t="s">
        <v>657</v>
      </c>
      <c r="J54" s="88" t="s">
        <v>658</v>
      </c>
      <c r="K54" s="88" t="s">
        <v>659</v>
      </c>
      <c r="L54" s="89" t="s">
        <v>660</v>
      </c>
    </row>
    <row r="55" spans="1:12" ht="13.5" customHeight="1">
      <c r="A55" s="278"/>
      <c r="B55" s="86" t="s">
        <v>661</v>
      </c>
      <c r="C55" s="88" t="s">
        <v>662</v>
      </c>
      <c r="D55" s="88" t="s">
        <v>663</v>
      </c>
      <c r="E55" s="91" t="s">
        <v>944</v>
      </c>
      <c r="F55" s="88" t="s">
        <v>664</v>
      </c>
      <c r="G55" s="88" t="s">
        <v>665</v>
      </c>
      <c r="H55" s="88" t="s">
        <v>666</v>
      </c>
      <c r="I55" s="88" t="s">
        <v>667</v>
      </c>
      <c r="J55" s="88" t="s">
        <v>945</v>
      </c>
      <c r="K55" s="88" t="s">
        <v>946</v>
      </c>
      <c r="L55" s="89" t="s">
        <v>947</v>
      </c>
    </row>
    <row r="56" spans="1:12" ht="13.5" customHeight="1">
      <c r="A56" s="278"/>
      <c r="B56" s="86" t="s">
        <v>948</v>
      </c>
      <c r="C56" s="91" t="s">
        <v>949</v>
      </c>
      <c r="D56" s="88" t="s">
        <v>950</v>
      </c>
      <c r="E56" s="88" t="s">
        <v>951</v>
      </c>
      <c r="F56" s="88" t="s">
        <v>952</v>
      </c>
      <c r="G56" s="88" t="s">
        <v>953</v>
      </c>
      <c r="H56" s="88" t="s">
        <v>954</v>
      </c>
      <c r="I56" s="88" t="s">
        <v>668</v>
      </c>
      <c r="J56" s="88" t="s">
        <v>669</v>
      </c>
      <c r="K56" s="88" t="s">
        <v>670</v>
      </c>
      <c r="L56" s="89" t="s">
        <v>671</v>
      </c>
    </row>
    <row r="57" spans="1:12" ht="13.5" customHeight="1">
      <c r="A57" s="278"/>
      <c r="B57" s="86" t="s">
        <v>672</v>
      </c>
      <c r="C57" s="88" t="s">
        <v>673</v>
      </c>
      <c r="D57" s="88" t="s">
        <v>674</v>
      </c>
      <c r="E57" s="88" t="s">
        <v>675</v>
      </c>
      <c r="F57" s="88" t="s">
        <v>676</v>
      </c>
      <c r="G57" s="88" t="s">
        <v>677</v>
      </c>
      <c r="H57" s="88" t="s">
        <v>678</v>
      </c>
      <c r="I57" s="88" t="s">
        <v>679</v>
      </c>
      <c r="J57" s="88" t="s">
        <v>680</v>
      </c>
      <c r="K57" s="88" t="s">
        <v>681</v>
      </c>
      <c r="L57" s="89" t="s">
        <v>682</v>
      </c>
    </row>
    <row r="58" spans="1:12" ht="13.5" customHeight="1">
      <c r="A58" s="278"/>
      <c r="B58" s="86" t="s">
        <v>683</v>
      </c>
      <c r="C58" s="88" t="s">
        <v>684</v>
      </c>
      <c r="D58" s="88" t="s">
        <v>685</v>
      </c>
      <c r="E58" s="88" t="s">
        <v>686</v>
      </c>
      <c r="F58" s="88" t="s">
        <v>687</v>
      </c>
      <c r="G58" s="91" t="s">
        <v>955</v>
      </c>
      <c r="H58" s="88" t="s">
        <v>688</v>
      </c>
      <c r="I58" s="88" t="s">
        <v>689</v>
      </c>
      <c r="J58" s="91" t="s">
        <v>956</v>
      </c>
      <c r="K58" s="88" t="s">
        <v>690</v>
      </c>
      <c r="L58" s="89" t="s">
        <v>691</v>
      </c>
    </row>
    <row r="59" spans="1:12" ht="13.5" customHeight="1">
      <c r="A59" s="278"/>
      <c r="B59" s="86" t="s">
        <v>692</v>
      </c>
      <c r="C59" s="88" t="s">
        <v>693</v>
      </c>
      <c r="D59" s="88" t="s">
        <v>694</v>
      </c>
      <c r="E59" s="88" t="s">
        <v>695</v>
      </c>
      <c r="F59" s="88" t="s">
        <v>696</v>
      </c>
      <c r="G59" s="88" t="s">
        <v>697</v>
      </c>
      <c r="H59" s="88" t="s">
        <v>698</v>
      </c>
      <c r="I59" s="88" t="s">
        <v>699</v>
      </c>
      <c r="J59" s="88" t="s">
        <v>700</v>
      </c>
      <c r="K59" s="88" t="s">
        <v>701</v>
      </c>
      <c r="L59" s="89" t="s">
        <v>702</v>
      </c>
    </row>
    <row r="60" spans="1:12" ht="13.5" customHeight="1">
      <c r="A60" s="278"/>
      <c r="B60" s="86" t="s">
        <v>703</v>
      </c>
      <c r="C60" s="88" t="s">
        <v>704</v>
      </c>
      <c r="D60" s="88" t="s">
        <v>705</v>
      </c>
      <c r="E60" s="88" t="s">
        <v>706</v>
      </c>
      <c r="F60" s="88" t="s">
        <v>707</v>
      </c>
      <c r="G60" s="88" t="s">
        <v>708</v>
      </c>
      <c r="H60" s="88" t="s">
        <v>709</v>
      </c>
      <c r="I60" s="88" t="s">
        <v>710</v>
      </c>
      <c r="J60" s="88" t="s">
        <v>711</v>
      </c>
      <c r="K60" s="88" t="s">
        <v>712</v>
      </c>
      <c r="L60" s="89" t="s">
        <v>713</v>
      </c>
    </row>
    <row r="61" spans="1:12" ht="13.5" customHeight="1">
      <c r="A61" s="278"/>
      <c r="B61" s="86" t="s">
        <v>714</v>
      </c>
      <c r="C61" s="88" t="s">
        <v>715</v>
      </c>
      <c r="D61" s="88" t="s">
        <v>716</v>
      </c>
      <c r="E61" s="88" t="s">
        <v>717</v>
      </c>
      <c r="F61" s="88" t="s">
        <v>718</v>
      </c>
      <c r="G61" s="88" t="s">
        <v>719</v>
      </c>
      <c r="H61" s="88" t="s">
        <v>720</v>
      </c>
      <c r="I61" s="88" t="s">
        <v>721</v>
      </c>
      <c r="J61" s="88" t="s">
        <v>722</v>
      </c>
      <c r="K61" s="88" t="s">
        <v>723</v>
      </c>
      <c r="L61" s="89" t="s">
        <v>957</v>
      </c>
    </row>
    <row r="62" spans="1:12" ht="13.5" customHeight="1" thickBot="1">
      <c r="A62" s="279"/>
      <c r="B62" s="92" t="s">
        <v>958</v>
      </c>
      <c r="C62" s="93" t="s">
        <v>959</v>
      </c>
      <c r="D62" s="93" t="s">
        <v>960</v>
      </c>
      <c r="E62" s="93" t="s">
        <v>87</v>
      </c>
      <c r="F62" s="93" t="s">
        <v>961</v>
      </c>
      <c r="G62" s="93" t="s">
        <v>962</v>
      </c>
      <c r="H62" s="93" t="s">
        <v>963</v>
      </c>
      <c r="I62" s="93" t="s">
        <v>964</v>
      </c>
      <c r="J62" s="289"/>
      <c r="K62" s="290"/>
      <c r="L62" s="291"/>
    </row>
    <row r="63" spans="1:12" ht="13.5" customHeight="1">
      <c r="A63" s="277" t="s">
        <v>11</v>
      </c>
      <c r="B63" s="94" t="s">
        <v>724</v>
      </c>
      <c r="C63" s="95" t="s">
        <v>725</v>
      </c>
      <c r="D63" s="95" t="s">
        <v>726</v>
      </c>
      <c r="E63" s="95" t="s">
        <v>727</v>
      </c>
      <c r="F63" s="95" t="s">
        <v>728</v>
      </c>
      <c r="G63" s="95" t="s">
        <v>729</v>
      </c>
      <c r="H63" s="95" t="s">
        <v>730</v>
      </c>
      <c r="I63" s="96" t="s">
        <v>965</v>
      </c>
      <c r="J63" s="97" t="s">
        <v>966</v>
      </c>
      <c r="K63" s="95" t="s">
        <v>731</v>
      </c>
      <c r="L63" s="98" t="s">
        <v>732</v>
      </c>
    </row>
    <row r="64" spans="1:12" ht="13.5" customHeight="1">
      <c r="A64" s="278"/>
      <c r="B64" s="99" t="s">
        <v>733</v>
      </c>
      <c r="C64" s="100" t="s">
        <v>734</v>
      </c>
      <c r="D64" s="100" t="s">
        <v>735</v>
      </c>
      <c r="E64" s="100" t="s">
        <v>736</v>
      </c>
      <c r="F64" s="100" t="s">
        <v>737</v>
      </c>
      <c r="G64" s="100" t="s">
        <v>738</v>
      </c>
      <c r="H64" s="100" t="s">
        <v>739</v>
      </c>
      <c r="I64" s="100" t="s">
        <v>740</v>
      </c>
      <c r="J64" s="100" t="s">
        <v>741</v>
      </c>
      <c r="K64" s="100" t="s">
        <v>742</v>
      </c>
      <c r="L64" s="101" t="s">
        <v>743</v>
      </c>
    </row>
    <row r="65" spans="1:12" ht="13.5" customHeight="1">
      <c r="A65" s="278"/>
      <c r="B65" s="99" t="s">
        <v>744</v>
      </c>
      <c r="C65" s="100" t="s">
        <v>745</v>
      </c>
      <c r="D65" s="100" t="s">
        <v>746</v>
      </c>
      <c r="E65" s="100" t="s">
        <v>747</v>
      </c>
      <c r="F65" s="100" t="s">
        <v>748</v>
      </c>
      <c r="G65" s="100" t="s">
        <v>749</v>
      </c>
      <c r="H65" s="100" t="s">
        <v>750</v>
      </c>
      <c r="I65" s="100" t="s">
        <v>751</v>
      </c>
      <c r="J65" s="100" t="s">
        <v>752</v>
      </c>
      <c r="K65" s="100" t="s">
        <v>753</v>
      </c>
      <c r="L65" s="101" t="s">
        <v>754</v>
      </c>
    </row>
    <row r="66" spans="1:12" ht="13.5" customHeight="1">
      <c r="A66" s="278"/>
      <c r="B66" s="99" t="s">
        <v>755</v>
      </c>
      <c r="C66" s="100" t="s">
        <v>756</v>
      </c>
      <c r="D66" s="100" t="s">
        <v>757</v>
      </c>
      <c r="E66" s="100" t="s">
        <v>758</v>
      </c>
      <c r="F66" s="100" t="s">
        <v>759</v>
      </c>
      <c r="G66" s="100" t="s">
        <v>760</v>
      </c>
      <c r="H66" s="100" t="s">
        <v>761</v>
      </c>
      <c r="I66" s="100" t="s">
        <v>967</v>
      </c>
      <c r="J66" s="100" t="s">
        <v>968</v>
      </c>
      <c r="K66" s="100" t="s">
        <v>969</v>
      </c>
      <c r="L66" s="101" t="s">
        <v>970</v>
      </c>
    </row>
    <row r="67" spans="1:12" ht="13.5" customHeight="1">
      <c r="A67" s="278"/>
      <c r="B67" s="99" t="s">
        <v>971</v>
      </c>
      <c r="C67" s="100" t="s">
        <v>972</v>
      </c>
      <c r="D67" s="100" t="s">
        <v>973</v>
      </c>
      <c r="E67" s="100" t="s">
        <v>762</v>
      </c>
      <c r="F67" s="100" t="s">
        <v>763</v>
      </c>
      <c r="G67" s="100" t="s">
        <v>764</v>
      </c>
      <c r="H67" s="100" t="s">
        <v>765</v>
      </c>
      <c r="I67" s="100" t="s">
        <v>766</v>
      </c>
      <c r="J67" s="100" t="s">
        <v>767</v>
      </c>
      <c r="K67" s="100" t="s">
        <v>768</v>
      </c>
      <c r="L67" s="101" t="s">
        <v>769</v>
      </c>
    </row>
    <row r="68" spans="1:12" ht="13.5" customHeight="1">
      <c r="A68" s="278"/>
      <c r="B68" s="99" t="s">
        <v>770</v>
      </c>
      <c r="C68" s="100" t="s">
        <v>771</v>
      </c>
      <c r="D68" s="100" t="s">
        <v>772</v>
      </c>
      <c r="E68" s="100" t="s">
        <v>773</v>
      </c>
      <c r="F68" s="102" t="s">
        <v>974</v>
      </c>
      <c r="G68" s="100" t="s">
        <v>774</v>
      </c>
      <c r="H68" s="100" t="s">
        <v>975</v>
      </c>
      <c r="I68" s="100" t="s">
        <v>976</v>
      </c>
      <c r="J68" s="100" t="s">
        <v>977</v>
      </c>
      <c r="K68" s="100" t="s">
        <v>978</v>
      </c>
      <c r="L68" s="101" t="s">
        <v>979</v>
      </c>
    </row>
    <row r="69" spans="1:12" ht="13.5" customHeight="1">
      <c r="A69" s="278"/>
      <c r="B69" s="99" t="s">
        <v>980</v>
      </c>
      <c r="C69" s="100" t="s">
        <v>981</v>
      </c>
      <c r="D69" s="102" t="s">
        <v>982</v>
      </c>
      <c r="E69" s="100" t="s">
        <v>983</v>
      </c>
      <c r="F69" s="100" t="s">
        <v>775</v>
      </c>
      <c r="G69" s="100" t="s">
        <v>984</v>
      </c>
      <c r="H69" s="102" t="s">
        <v>985</v>
      </c>
      <c r="I69" s="66" t="s">
        <v>986</v>
      </c>
      <c r="J69" s="100" t="s">
        <v>776</v>
      </c>
      <c r="K69" s="100" t="s">
        <v>777</v>
      </c>
      <c r="L69" s="101" t="s">
        <v>987</v>
      </c>
    </row>
    <row r="70" spans="1:12" ht="13.5" customHeight="1">
      <c r="A70" s="278"/>
      <c r="B70" s="99" t="s">
        <v>988</v>
      </c>
      <c r="C70" s="100" t="s">
        <v>989</v>
      </c>
      <c r="D70" s="100" t="s">
        <v>990</v>
      </c>
      <c r="E70" s="100" t="s">
        <v>778</v>
      </c>
      <c r="F70" s="100" t="s">
        <v>779</v>
      </c>
      <c r="G70" s="100" t="s">
        <v>780</v>
      </c>
      <c r="H70" s="100" t="s">
        <v>781</v>
      </c>
      <c r="I70" s="100" t="s">
        <v>782</v>
      </c>
      <c r="J70" s="100" t="s">
        <v>783</v>
      </c>
      <c r="K70" s="100" t="s">
        <v>784</v>
      </c>
      <c r="L70" s="101" t="s">
        <v>785</v>
      </c>
    </row>
    <row r="71" spans="1:12" ht="13.5" customHeight="1">
      <c r="A71" s="278"/>
      <c r="B71" s="99" t="s">
        <v>786</v>
      </c>
      <c r="C71" s="100" t="s">
        <v>787</v>
      </c>
      <c r="D71" s="100" t="s">
        <v>788</v>
      </c>
      <c r="E71" s="100" t="s">
        <v>789</v>
      </c>
      <c r="F71" s="100" t="s">
        <v>790</v>
      </c>
      <c r="G71" s="100" t="s">
        <v>791</v>
      </c>
      <c r="H71" s="100" t="s">
        <v>792</v>
      </c>
      <c r="I71" s="100" t="s">
        <v>793</v>
      </c>
      <c r="J71" s="100" t="s">
        <v>794</v>
      </c>
      <c r="K71" s="100" t="s">
        <v>795</v>
      </c>
      <c r="L71" s="101" t="s">
        <v>796</v>
      </c>
    </row>
    <row r="72" spans="1:12" ht="13.5" customHeight="1">
      <c r="A72" s="278"/>
      <c r="B72" s="99" t="s">
        <v>797</v>
      </c>
      <c r="C72" s="100" t="s">
        <v>798</v>
      </c>
      <c r="D72" s="100" t="s">
        <v>799</v>
      </c>
      <c r="E72" s="100" t="s">
        <v>800</v>
      </c>
      <c r="F72" s="100" t="s">
        <v>801</v>
      </c>
      <c r="G72" s="100" t="s">
        <v>802</v>
      </c>
      <c r="H72" s="100" t="s">
        <v>803</v>
      </c>
      <c r="I72" s="100" t="s">
        <v>804</v>
      </c>
      <c r="J72" s="100" t="s">
        <v>805</v>
      </c>
      <c r="K72" s="100" t="s">
        <v>806</v>
      </c>
      <c r="L72" s="101" t="s">
        <v>807</v>
      </c>
    </row>
    <row r="73" spans="1:12" ht="13.5" customHeight="1">
      <c r="A73" s="278"/>
      <c r="B73" s="99" t="s">
        <v>808</v>
      </c>
      <c r="C73" s="100" t="s">
        <v>809</v>
      </c>
      <c r="D73" s="100" t="s">
        <v>810</v>
      </c>
      <c r="E73" s="100" t="s">
        <v>811</v>
      </c>
      <c r="F73" s="100" t="s">
        <v>812</v>
      </c>
      <c r="G73" s="100" t="s">
        <v>813</v>
      </c>
      <c r="H73" s="100" t="s">
        <v>991</v>
      </c>
      <c r="I73" s="100" t="s">
        <v>814</v>
      </c>
      <c r="J73" s="100" t="s">
        <v>815</v>
      </c>
      <c r="K73" s="102" t="s">
        <v>992</v>
      </c>
      <c r="L73" s="101" t="s">
        <v>993</v>
      </c>
    </row>
    <row r="74" spans="1:12" ht="13.5" customHeight="1">
      <c r="A74" s="278"/>
      <c r="B74" s="99" t="s">
        <v>816</v>
      </c>
      <c r="C74" s="100" t="s">
        <v>817</v>
      </c>
      <c r="D74" s="102" t="s">
        <v>994</v>
      </c>
      <c r="E74" s="100" t="s">
        <v>818</v>
      </c>
      <c r="F74" s="100" t="s">
        <v>819</v>
      </c>
      <c r="G74" s="100" t="s">
        <v>820</v>
      </c>
      <c r="H74" s="100" t="s">
        <v>821</v>
      </c>
      <c r="I74" s="100" t="s">
        <v>822</v>
      </c>
      <c r="J74" s="100" t="s">
        <v>823</v>
      </c>
      <c r="K74" s="100" t="s">
        <v>824</v>
      </c>
      <c r="L74" s="101" t="s">
        <v>825</v>
      </c>
    </row>
    <row r="75" spans="1:12" ht="13.5" customHeight="1">
      <c r="A75" s="278"/>
      <c r="B75" s="99" t="s">
        <v>826</v>
      </c>
      <c r="C75" s="100" t="s">
        <v>827</v>
      </c>
      <c r="D75" s="100" t="s">
        <v>828</v>
      </c>
      <c r="E75" s="100" t="s">
        <v>829</v>
      </c>
      <c r="F75" s="100" t="s">
        <v>830</v>
      </c>
      <c r="G75" s="100" t="s">
        <v>831</v>
      </c>
      <c r="H75" s="100" t="s">
        <v>832</v>
      </c>
      <c r="I75" s="100" t="s">
        <v>833</v>
      </c>
      <c r="J75" s="100" t="s">
        <v>834</v>
      </c>
      <c r="K75" s="102" t="s">
        <v>995</v>
      </c>
      <c r="L75" s="101" t="s">
        <v>835</v>
      </c>
    </row>
    <row r="76" spans="1:12" ht="13.5" customHeight="1" thickBot="1">
      <c r="A76" s="280"/>
      <c r="B76" s="103" t="s">
        <v>836</v>
      </c>
      <c r="C76" s="104" t="s">
        <v>837</v>
      </c>
      <c r="D76" s="104" t="s">
        <v>838</v>
      </c>
      <c r="E76" s="104" t="s">
        <v>839</v>
      </c>
      <c r="F76" s="104" t="s">
        <v>840</v>
      </c>
      <c r="G76" s="104" t="s">
        <v>841</v>
      </c>
      <c r="H76" s="104" t="s">
        <v>842</v>
      </c>
      <c r="I76" s="104" t="s">
        <v>843</v>
      </c>
      <c r="J76" s="104" t="s">
        <v>844</v>
      </c>
      <c r="K76" s="104" t="s">
        <v>845</v>
      </c>
      <c r="L76" s="105" t="s">
        <v>846</v>
      </c>
    </row>
    <row r="77" ht="13.5" customHeight="1">
      <c r="C77" s="6"/>
    </row>
    <row r="78" ht="13.5" customHeight="1">
      <c r="C78" s="6"/>
    </row>
    <row r="79" ht="13.5" customHeight="1">
      <c r="C79" s="6"/>
    </row>
    <row r="80" ht="13.5" customHeight="1">
      <c r="C80" s="6"/>
    </row>
    <row r="81" ht="13.5" customHeight="1">
      <c r="C81" s="6"/>
    </row>
    <row r="82" ht="13.5" customHeight="1">
      <c r="C82" s="6"/>
    </row>
    <row r="83" ht="13.5" customHeight="1">
      <c r="C83" s="6"/>
    </row>
    <row r="84" ht="13.5" customHeight="1">
      <c r="C84" s="6"/>
    </row>
    <row r="85" ht="13.5" customHeight="1">
      <c r="C85" s="6"/>
    </row>
    <row r="86" ht="13.5" customHeight="1">
      <c r="C86" s="6"/>
    </row>
    <row r="87" ht="13.5" customHeight="1">
      <c r="C87" s="6"/>
    </row>
    <row r="88" ht="13.5" customHeight="1">
      <c r="C88" s="6"/>
    </row>
    <row r="89" ht="13.5" customHeight="1">
      <c r="C89" s="6"/>
    </row>
    <row r="90" ht="13.5" customHeight="1">
      <c r="C90" s="6"/>
    </row>
    <row r="91" ht="13.5" customHeight="1">
      <c r="C91" s="6"/>
    </row>
    <row r="92" ht="13.5" customHeight="1">
      <c r="C92" s="6"/>
    </row>
    <row r="93" ht="13.5" customHeight="1">
      <c r="C93" s="6"/>
    </row>
    <row r="94" ht="13.5" customHeight="1">
      <c r="C94" s="6"/>
    </row>
    <row r="95" ht="13.5" customHeight="1">
      <c r="C95" s="6"/>
    </row>
    <row r="96" ht="13.5" customHeight="1">
      <c r="C96" s="6"/>
    </row>
    <row r="97" ht="13.5" customHeight="1">
      <c r="C97" s="6"/>
    </row>
    <row r="98" ht="13.5" customHeight="1">
      <c r="C98" s="6"/>
    </row>
    <row r="99" ht="13.5" customHeight="1">
      <c r="C99" s="6"/>
    </row>
    <row r="100" ht="13.5" customHeight="1">
      <c r="C100" s="6"/>
    </row>
    <row r="101" ht="13.5" customHeight="1">
      <c r="C101" s="6"/>
    </row>
    <row r="102" ht="13.5" customHeight="1">
      <c r="C102" s="6"/>
    </row>
    <row r="103" ht="13.5" customHeight="1">
      <c r="C103" s="6"/>
    </row>
    <row r="104" ht="13.5" customHeight="1">
      <c r="C104" s="6"/>
    </row>
    <row r="105" ht="13.5" customHeight="1">
      <c r="C105" s="6"/>
    </row>
    <row r="106" ht="13.5" customHeight="1">
      <c r="C106" s="6"/>
    </row>
    <row r="107" ht="13.5" customHeight="1">
      <c r="C107" s="6"/>
    </row>
    <row r="108" ht="13.5" customHeight="1">
      <c r="C108" s="6"/>
    </row>
    <row r="109" ht="13.5" customHeight="1">
      <c r="C109" s="6"/>
    </row>
    <row r="110" ht="13.5" customHeight="1">
      <c r="C110" s="6"/>
    </row>
    <row r="111" ht="13.5" customHeight="1">
      <c r="C111" s="6"/>
    </row>
    <row r="112" ht="13.5" customHeight="1">
      <c r="C112" s="6"/>
    </row>
    <row r="113" ht="13.5" customHeight="1">
      <c r="C113" s="6"/>
    </row>
    <row r="114" ht="13.5" customHeight="1">
      <c r="C114" s="6"/>
    </row>
    <row r="115" ht="13.5" customHeight="1">
      <c r="C115" s="6"/>
    </row>
    <row r="116" ht="13.5" customHeight="1">
      <c r="C116" s="6"/>
    </row>
    <row r="117" ht="13.5" customHeight="1">
      <c r="C117" s="6"/>
    </row>
    <row r="118" ht="13.5" customHeight="1">
      <c r="C118" s="6"/>
    </row>
    <row r="119" ht="13.5" customHeight="1">
      <c r="C119" s="6"/>
    </row>
    <row r="120" ht="13.5" customHeight="1">
      <c r="C120" s="6"/>
    </row>
    <row r="121" ht="13.5" customHeight="1">
      <c r="C121" s="6"/>
    </row>
    <row r="122" ht="13.5" customHeight="1">
      <c r="C122" s="6"/>
    </row>
    <row r="123" ht="13.5" customHeight="1">
      <c r="C123" s="6"/>
    </row>
    <row r="124" ht="13.5" customHeight="1">
      <c r="C124" s="6"/>
    </row>
    <row r="125" ht="13.5" customHeight="1">
      <c r="C125" s="6"/>
    </row>
    <row r="126" ht="13.5" customHeight="1">
      <c r="C126" s="6"/>
    </row>
    <row r="127" ht="13.5" customHeight="1">
      <c r="C127" s="6"/>
    </row>
    <row r="128" ht="13.5" customHeight="1">
      <c r="C128" s="6"/>
    </row>
    <row r="129" ht="13.5" customHeight="1">
      <c r="C129" s="6"/>
    </row>
    <row r="130" ht="13.5" customHeight="1">
      <c r="C130" s="6"/>
    </row>
    <row r="131" ht="13.5" customHeight="1">
      <c r="C131" s="6"/>
    </row>
    <row r="132" ht="13.5" customHeight="1">
      <c r="C132" s="6"/>
    </row>
    <row r="133" ht="13.5" customHeight="1">
      <c r="C133" s="6"/>
    </row>
    <row r="134" ht="13.5" customHeight="1">
      <c r="C134" s="6"/>
    </row>
    <row r="135" ht="13.5" customHeight="1">
      <c r="C135" s="6"/>
    </row>
    <row r="136" ht="13.5" customHeight="1">
      <c r="C136" s="6"/>
    </row>
    <row r="137" ht="13.5" customHeight="1">
      <c r="C137" s="6"/>
    </row>
    <row r="138" ht="13.5" customHeight="1">
      <c r="C138" s="6"/>
    </row>
    <row r="139" ht="13.5" customHeight="1">
      <c r="C139" s="6"/>
    </row>
    <row r="140" ht="13.5" customHeight="1">
      <c r="C140" s="6"/>
    </row>
    <row r="141" ht="13.5" customHeight="1">
      <c r="C141" s="6"/>
    </row>
    <row r="142" ht="13.5" customHeight="1">
      <c r="C142" s="6"/>
    </row>
    <row r="143" ht="13.5" customHeight="1">
      <c r="C143" s="6"/>
    </row>
    <row r="144" ht="13.5" customHeight="1">
      <c r="C144" s="6"/>
    </row>
    <row r="145" ht="13.5" customHeight="1">
      <c r="C145" s="6"/>
    </row>
    <row r="146" ht="13.5" customHeight="1">
      <c r="C146" s="6"/>
    </row>
    <row r="147" ht="13.5" customHeight="1">
      <c r="C147" s="6"/>
    </row>
    <row r="148" ht="13.5" customHeight="1">
      <c r="C148" s="6"/>
    </row>
    <row r="149" ht="13.5" customHeight="1">
      <c r="C149" s="6"/>
    </row>
    <row r="150" ht="13.5" customHeight="1">
      <c r="C150" s="6"/>
    </row>
    <row r="151" ht="13.5" customHeight="1">
      <c r="C151" s="6"/>
    </row>
    <row r="152" ht="13.5" customHeight="1">
      <c r="C152" s="6"/>
    </row>
    <row r="153" ht="13.5" customHeight="1">
      <c r="C153" s="6"/>
    </row>
    <row r="154" ht="13.5" customHeight="1">
      <c r="C154" s="6"/>
    </row>
    <row r="155" ht="13.5" customHeight="1">
      <c r="C155" s="6"/>
    </row>
    <row r="156" ht="13.5" customHeight="1">
      <c r="C156" s="6"/>
    </row>
    <row r="157" ht="13.5" customHeight="1">
      <c r="C157" s="6"/>
    </row>
    <row r="158" ht="13.5" customHeight="1">
      <c r="C158" s="6"/>
    </row>
    <row r="159" ht="13.5" customHeight="1">
      <c r="C159" s="6"/>
    </row>
    <row r="160" ht="13.5" customHeight="1">
      <c r="C160" s="6"/>
    </row>
    <row r="161" ht="13.5" customHeight="1">
      <c r="C161" s="6"/>
    </row>
    <row r="162" ht="13.5" customHeight="1">
      <c r="C162" s="6"/>
    </row>
    <row r="163" ht="13.5" customHeight="1">
      <c r="C163" s="6"/>
    </row>
    <row r="164" ht="13.5" customHeight="1">
      <c r="C164" s="6"/>
    </row>
    <row r="165" ht="13.5" customHeight="1">
      <c r="C165" s="6"/>
    </row>
    <row r="166" ht="13.5" customHeight="1">
      <c r="C166" s="6"/>
    </row>
    <row r="167" ht="13.5" customHeight="1">
      <c r="C167" s="6"/>
    </row>
    <row r="168" ht="13.5" customHeight="1">
      <c r="C168" s="6"/>
    </row>
    <row r="169" ht="13.5" customHeight="1">
      <c r="C169" s="6"/>
    </row>
  </sheetData>
  <sheetProtection/>
  <mergeCells count="8">
    <mergeCell ref="A38:A62"/>
    <mergeCell ref="A63:A76"/>
    <mergeCell ref="A1:L1"/>
    <mergeCell ref="A2:A8"/>
    <mergeCell ref="A9:A16"/>
    <mergeCell ref="A17:A37"/>
    <mergeCell ref="J62:L62"/>
    <mergeCell ref="H16:L16"/>
  </mergeCells>
  <hyperlinks>
    <hyperlink ref="B38" r:id="rId1" tooltip="Abánades" display="http://es.wikipedia.org/wiki/Ab%C3%A1nades"/>
    <hyperlink ref="C38" r:id="rId2" tooltip="Ablanque" display="http://es.wikipedia.org/wiki/Ablanque"/>
    <hyperlink ref="D38" r:id="rId3" tooltip="Adobes" display="http://es.wikipedia.org/wiki/Adobes"/>
    <hyperlink ref="E38" r:id="rId4" tooltip="Alaminos" display="http://es.wikipedia.org/wiki/Alaminos"/>
    <hyperlink ref="F38" r:id="rId5" tooltip="Alarilla" display="http://es.wikipedia.org/wiki/Alarilla"/>
    <hyperlink ref="G38" r:id="rId6" tooltip="Albalate de Zorita" display="http://es.wikipedia.org/wiki/Albalate_de_Zorita"/>
    <hyperlink ref="H38" r:id="rId7" tooltip="Albares" display="http://es.wikipedia.org/wiki/Albares"/>
    <hyperlink ref="I38" r:id="rId8" tooltip="Albendiego" display="http://es.wikipedia.org/wiki/Albendiego"/>
    <hyperlink ref="J38" r:id="rId9" tooltip="Alcocer" display="http://es.wikipedia.org/wiki/Alcocer"/>
    <hyperlink ref="K38" r:id="rId10" tooltip="Alcolea de las Peñas" display="http://es.wikipedia.org/wiki/Alcolea_de_las_Pe%C3%B1as"/>
    <hyperlink ref="L38" r:id="rId11" tooltip="Alcolea del Pinar" display="http://es.wikipedia.org/wiki/Alcolea_del_Pinar"/>
    <hyperlink ref="B39" r:id="rId12" tooltip="Alcoroches" display="http://es.wikipedia.org/wiki/Alcoroches"/>
    <hyperlink ref="C39" r:id="rId13" tooltip="Aldeanueva de Guadalajara" display="http://es.wikipedia.org/wiki/Aldeanueva_de_Guadalajara"/>
    <hyperlink ref="D39" r:id="rId14" tooltip="Algar de Mesa" display="http://es.wikipedia.org/wiki/Algar_de_Mesa"/>
    <hyperlink ref="E39" r:id="rId15" tooltip="Algora" display="http://es.wikipedia.org/wiki/Algora"/>
    <hyperlink ref="F39" r:id="rId16" tooltip="Alhóndiga (Guadalajara)" display="http://es.wikipedia.org/wiki/Alh%C3%B3ndiga_(Guadalajara)"/>
    <hyperlink ref="G39" r:id="rId17" tooltip="Alique" display="http://es.wikipedia.org/wiki/Alique"/>
    <hyperlink ref="H39" r:id="rId18" tooltip="Almadrones" display="http://es.wikipedia.org/wiki/Almadrones"/>
    <hyperlink ref="I39" r:id="rId19" tooltip="Almoguera" display="http://es.wikipedia.org/wiki/Almoguera"/>
    <hyperlink ref="J39" r:id="rId20" tooltip="Almonacid de Zorita" display="http://es.wikipedia.org/wiki/Almonacid_de_Zorita"/>
    <hyperlink ref="K39" r:id="rId21" tooltip="Alocén" display="http://es.wikipedia.org/wiki/Aloc%C3%A9n"/>
    <hyperlink ref="L39" r:id="rId22" tooltip="Alustante" display="http://es.wikipedia.org/wiki/Alustante"/>
    <hyperlink ref="B40" r:id="rId23" tooltip="Angón" display="http://es.wikipedia.org/wiki/Ang%C3%B3n"/>
    <hyperlink ref="C40" r:id="rId24" tooltip="Anguita (Guadalajara)" display="http://es.wikipedia.org/wiki/Anguita_(Guadalajara)"/>
    <hyperlink ref="D40" r:id="rId25" tooltip="Anquela del Ducado" display="http://es.wikipedia.org/wiki/Anquela_del_Ducado"/>
    <hyperlink ref="E40" r:id="rId26" tooltip="Anquela del Pedregal" display="http://es.wikipedia.org/wiki/Anquela_del_Pedregal"/>
    <hyperlink ref="F40" r:id="rId27" tooltip="Aranzueque" display="http://es.wikipedia.org/wiki/Aranzueque"/>
    <hyperlink ref="G40" r:id="rId28" tooltip="Arbancón" display="http://es.wikipedia.org/wiki/Arbanc%C3%B3n"/>
    <hyperlink ref="H40" r:id="rId29" tooltip="Arbeteta" display="http://es.wikipedia.org/wiki/Arbeteta"/>
    <hyperlink ref="I40" r:id="rId30" tooltip="Argecilla" display="http://es.wikipedia.org/wiki/Argecilla"/>
    <hyperlink ref="J40" r:id="rId31" tooltip="Armallones" display="http://es.wikipedia.org/wiki/Armallones"/>
    <hyperlink ref="K40" r:id="rId32" tooltip="Armuña de Tajuña" display="http://es.wikipedia.org/wiki/Armu%C3%B1a_de_Taju%C3%B1a"/>
    <hyperlink ref="L40" r:id="rId33" tooltip="Arroyo de las Fraguas" display="http://es.wikipedia.org/wiki/Arroyo_de_las_Fraguas"/>
    <hyperlink ref="B41" r:id="rId34" tooltip="Atanzón" display="http://es.wikipedia.org/wiki/Atanz%C3%B3n"/>
    <hyperlink ref="C41" r:id="rId35" tooltip="Atienza" display="http://es.wikipedia.org/wiki/Atienza"/>
    <hyperlink ref="D41" r:id="rId36" tooltip="Auñón" display="http://es.wikipedia.org/wiki/Au%C3%B1%C3%B3n"/>
    <hyperlink ref="E41" r:id="rId37" tooltip="Baides" display="http://es.wikipedia.org/wiki/Baides"/>
    <hyperlink ref="F41" r:id="rId38" tooltip="Baños de Tajo" display="http://es.wikipedia.org/wiki/Ba%C3%B1os_de_Tajo"/>
    <hyperlink ref="G41" r:id="rId39" tooltip="Bañuelos (Guadalajara)" display="http://es.wikipedia.org/wiki/Ba%C3%B1uelos_(Guadalajara)"/>
    <hyperlink ref="H41" r:id="rId40" tooltip="Barriopedro" display="http://es.wikipedia.org/wiki/Barriopedro"/>
    <hyperlink ref="I41" r:id="rId41" tooltip="Berninches" display="http://es.wikipedia.org/wiki/Berninches"/>
    <hyperlink ref="J41" r:id="rId42" tooltip="La Bodera" display="http://es.wikipedia.org/wiki/La_Bodera"/>
    <hyperlink ref="K41" r:id="rId43" tooltip="Brihuega" display="http://es.wikipedia.org/wiki/Brihuega"/>
    <hyperlink ref="L41" r:id="rId44" tooltip="Budia" display="http://es.wikipedia.org/wiki/Budia"/>
    <hyperlink ref="B42" r:id="rId45" tooltip="Bujalaro" display="http://es.wikipedia.org/wiki/Bujalaro"/>
    <hyperlink ref="C42" r:id="rId46" tooltip="Bustares" display="http://es.wikipedia.org/wiki/Bustares"/>
    <hyperlink ref="D42" r:id="rId47" tooltip="Campillo de Dueñas" display="http://es.wikipedia.org/wiki/Campillo_de_Due%C3%B1as"/>
    <hyperlink ref="E42" r:id="rId48" tooltip="Campillo de Ranas" display="http://es.wikipedia.org/wiki/Campillo_de_Ranas"/>
    <hyperlink ref="F42" r:id="rId49" tooltip="Campisábalos" display="http://es.wikipedia.org/wiki/Campis%C3%A1balos"/>
    <hyperlink ref="G42" r:id="rId50" tooltip="Canredondo" display="http://es.wikipedia.org/wiki/Canredondo"/>
    <hyperlink ref="H42" r:id="rId51" tooltip="Cantalojas" display="http://es.wikipedia.org/wiki/Cantalojas"/>
    <hyperlink ref="I42" r:id="rId52" tooltip="Cañizar" display="http://es.wikipedia.org/wiki/Ca%C3%B1izar"/>
    <hyperlink ref="J42" r:id="rId53" tooltip="El Cardoso de la Sierra" display="http://es.wikipedia.org/wiki/El_Cardoso_de_la_Sierra"/>
    <hyperlink ref="K42" r:id="rId54" tooltip="Casa de Uceda" display="http://es.wikipedia.org/wiki/Casa_de_Uceda"/>
    <hyperlink ref="L42" r:id="rId55" tooltip="Casas de San Galindo" display="http://es.wikipedia.org/wiki/Casas_de_San_Galindo"/>
    <hyperlink ref="B43" r:id="rId56" tooltip="Caspueñas" display="http://es.wikipedia.org/wiki/Caspue%C3%B1as"/>
    <hyperlink ref="C43" r:id="rId57" tooltip="Castejón de Henares" display="http://es.wikipedia.org/wiki/Castej%C3%B3n_de_Henares"/>
    <hyperlink ref="D43" r:id="rId58" tooltip="Castellar de la Muela" display="http://es.wikipedia.org/wiki/Castellar_de_la_Muela"/>
    <hyperlink ref="E43" r:id="rId59" tooltip="Castilforte" display="http://es.wikipedia.org/wiki/Castilforte"/>
    <hyperlink ref="F43" r:id="rId60" tooltip="Castilnuevo" display="http://es.wikipedia.org/wiki/Castilnuevo"/>
    <hyperlink ref="G43" r:id="rId61" tooltip="Cendejas de Enmedio" display="http://es.wikipedia.org/wiki/Cendejas_de_Enmedio"/>
    <hyperlink ref="H43" r:id="rId62" tooltip="Cendejas de la Torre" display="http://es.wikipedia.org/wiki/Cendejas_de_la_Torre"/>
    <hyperlink ref="I43" r:id="rId63" tooltip="Centenera" display="http://es.wikipedia.org/wiki/Centenera"/>
    <hyperlink ref="J43" r:id="rId64" tooltip="Checa (Guadalajara)" display="http://es.wikipedia.org/wiki/Checa_(Guadalajara)"/>
    <hyperlink ref="K43" r:id="rId65" tooltip="Chequilla" display="http://es.wikipedia.org/wiki/Chequilla"/>
    <hyperlink ref="L43" r:id="rId66" tooltip="Chillarón del Rey" display="http://es.wikipedia.org/wiki/Chillar%C3%B3n_del_Rey"/>
    <hyperlink ref="B44" r:id="rId67" tooltip="Cifuentes" display="http://es.wikipedia.org/wiki/Cifuentes"/>
    <hyperlink ref="C44" r:id="rId68" tooltip="Cincovillas" display="http://es.wikipedia.org/wiki/Cincovillas"/>
    <hyperlink ref="D44" r:id="rId69" tooltip="Ciruelas" display="http://es.wikipedia.org/wiki/Ciruelas"/>
    <hyperlink ref="E44" r:id="rId70" tooltip="Ciruelos del Pinar" display="http://es.wikipedia.org/wiki/Ciruelos_del_Pinar"/>
    <hyperlink ref="F44" r:id="rId71" tooltip="Cobeta" display="http://es.wikipedia.org/wiki/Cobeta"/>
    <hyperlink ref="G44" r:id="rId72" tooltip="Cogollor" display="http://es.wikipedia.org/wiki/Cogollor"/>
    <hyperlink ref="H44" r:id="rId73" tooltip="Condemios de Abajo" display="http://es.wikipedia.org/wiki/Condemios_de_Abajo"/>
    <hyperlink ref="I44" r:id="rId74" tooltip="Condemios de Arriba" display="http://es.wikipedia.org/wiki/Condemios_de_Arriba"/>
    <hyperlink ref="J44" r:id="rId75" tooltip="Congostrina" display="http://es.wikipedia.org/wiki/Congostrina"/>
    <hyperlink ref="K44" r:id="rId76" tooltip="Copernal" display="http://es.wikipedia.org/wiki/Copernal"/>
    <hyperlink ref="L44" r:id="rId77" tooltip="Corduente" display="http://es.wikipedia.org/wiki/Corduente"/>
    <hyperlink ref="B45" r:id="rId78" tooltip="El Cubillo de Uceda" display="http://es.wikipedia.org/wiki/El_Cubillo_de_Uceda"/>
    <hyperlink ref="C45" r:id="rId79" tooltip="Driebes" display="http://es.wikipedia.org/wiki/Driebes"/>
    <hyperlink ref="D45" r:id="rId80" tooltip="Durón" display="http://es.wikipedia.org/wiki/Dur%C3%B3n"/>
    <hyperlink ref="E45" r:id="rId81" tooltip="Embid" display="http://es.wikipedia.org/wiki/Embid"/>
    <hyperlink ref="F45" r:id="rId82" tooltip="Escamilla" display="http://es.wikipedia.org/wiki/Escamilla"/>
    <hyperlink ref="G45" r:id="rId83" tooltip="Escariche" display="http://es.wikipedia.org/wiki/Escariche"/>
    <hyperlink ref="H45" r:id="rId84" tooltip="Escopete" display="http://es.wikipedia.org/wiki/Escopete"/>
    <hyperlink ref="I45" r:id="rId85" tooltip="Espinosa de Henares" display="http://es.wikipedia.org/wiki/Espinosa_de_Henares"/>
    <hyperlink ref="J45" r:id="rId86" tooltip="Esplegares" display="http://es.wikipedia.org/wiki/Esplegares"/>
    <hyperlink ref="K45" r:id="rId87" tooltip="Establés" display="http://es.wikipedia.org/wiki/Establ%C3%A9s"/>
    <hyperlink ref="L45" r:id="rId88" tooltip="Estriégana" display="http://es.wikipedia.org/wiki/Estri%C3%A9gana"/>
    <hyperlink ref="B46" r:id="rId89" tooltip="Fuembellida" display="http://es.wikipedia.org/wiki/Fuembellida"/>
    <hyperlink ref="C46" r:id="rId90" tooltip="Fuencemillán" display="http://es.wikipedia.org/wiki/Fuencemill%C3%A1n"/>
    <hyperlink ref="D46" r:id="rId91" tooltip="Fuentelahiguera de Albatages" display="http://es.wikipedia.org/wiki/Fuentelahiguera_de_Albatages"/>
    <hyperlink ref="E46" r:id="rId92" tooltip="Fuentelencina" display="http://es.wikipedia.org/wiki/Fuentelencina"/>
    <hyperlink ref="F46" r:id="rId93" tooltip="Fuentelsaz" display="http://es.wikipedia.org/wiki/Fuentelsaz"/>
    <hyperlink ref="G46" r:id="rId94" tooltip="Fuentelviejo" display="http://es.wikipedia.org/wiki/Fuentelviejo"/>
    <hyperlink ref="H46" r:id="rId95" tooltip="Fuentenovilla" display="http://es.wikipedia.org/wiki/Fuentenovilla"/>
    <hyperlink ref="I46" r:id="rId96" tooltip="Gajanejos" display="http://es.wikipedia.org/wiki/Gajanejos"/>
    <hyperlink ref="J46" r:id="rId97" tooltip="Galápagos (Guadalajara)" display="http://es.wikipedia.org/wiki/Gal%C3%A1pagos_(Guadalajara)"/>
    <hyperlink ref="K46" r:id="rId98" tooltip="Galve de Sorbe" display="http://es.wikipedia.org/wiki/Galve_de_Sorbe"/>
    <hyperlink ref="L46" r:id="rId99" tooltip="Gascueña de Bornova" display="http://es.wikipedia.org/wiki/Gascue%C3%B1a_de_Bornova"/>
    <hyperlink ref="B47" r:id="rId100" tooltip="Henche" display="http://es.wikipedia.org/wiki/Henche"/>
    <hyperlink ref="C47" r:id="rId101" tooltip="Heras de Ayuso" display="http://es.wikipedia.org/wiki/Heras_de_Ayuso"/>
    <hyperlink ref="D47" r:id="rId102" tooltip="Herrería (Guadalajara)" display="http://es.wikipedia.org/wiki/Herrer%C3%ADa_(Guadalajara)"/>
    <hyperlink ref="E47" r:id="rId103" tooltip="Hiendelaencina" display="http://es.wikipedia.org/wiki/Hiendelaencina"/>
    <hyperlink ref="F47" r:id="rId104" tooltip="Hijes" display="http://es.wikipedia.org/wiki/Hijes"/>
    <hyperlink ref="G47" r:id="rId105" tooltip="Hita" display="http://es.wikipedia.org/wiki/Hita"/>
    <hyperlink ref="H47" r:id="rId106" tooltip="Hombrados" display="http://es.wikipedia.org/wiki/Hombrados"/>
    <hyperlink ref="I47" r:id="rId107" tooltip="Hontoba" display="http://es.wikipedia.org/wiki/Hontoba"/>
    <hyperlink ref="K47" r:id="rId108" tooltip="La Huerce" display="http://es.wikipedia.org/wiki/La_Huerce"/>
    <hyperlink ref="L47" r:id="rId109" tooltip="Huérmeces del Cerro" display="http://es.wikipedia.org/wiki/Hu%C3%A9rmeces_del_Cerro"/>
    <hyperlink ref="B48" r:id="rId110" tooltip="Huertahernando" display="http://es.wikipedia.org/wiki/Huertahernando"/>
    <hyperlink ref="C48" r:id="rId111" tooltip="Hueva (España)" display="http://es.wikipedia.org/wiki/Hueva_(Espa%C3%B1a)"/>
    <hyperlink ref="D48" r:id="rId112" tooltip="Illana" display="http://es.wikipedia.org/wiki/Illana"/>
    <hyperlink ref="E48" r:id="rId113" tooltip="Iniéstola" display="http://es.wikipedia.org/wiki/Ini%C3%A9stola"/>
    <hyperlink ref="F48" r:id="rId114" tooltip="Las Inviernas" display="http://es.wikipedia.org/wiki/Las_Inviernas"/>
    <hyperlink ref="G48" r:id="rId115" tooltip="Irueste" display="http://es.wikipedia.org/wiki/Irueste"/>
    <hyperlink ref="H48" r:id="rId116" tooltip="Jadraque" display="http://es.wikipedia.org/wiki/Jadraque"/>
    <hyperlink ref="I48" r:id="rId117" tooltip="Jirueque" display="http://es.wikipedia.org/wiki/Jirueque"/>
    <hyperlink ref="J48" r:id="rId118" tooltip="Ledanca" display="http://es.wikipedia.org/wiki/Ledanca"/>
    <hyperlink ref="K48" r:id="rId119" tooltip="Loranca de Tajuña" display="http://es.wikipedia.org/wiki/Loranca_de_Taju%C3%B1a"/>
    <hyperlink ref="L48" r:id="rId120" tooltip="Lupiana" display="http://es.wikipedia.org/wiki/Lupiana"/>
    <hyperlink ref="B49" r:id="rId121" tooltip="Luzaga" display="http://es.wikipedia.org/wiki/Luzaga"/>
    <hyperlink ref="C49" r:id="rId122" tooltip="Luzón (Guadalajara)" display="http://es.wikipedia.org/wiki/Luz%C3%B3n_(Guadalajara)"/>
    <hyperlink ref="D49" r:id="rId123" tooltip="Majaelrayo" display="http://es.wikipedia.org/wiki/Majaelrayo"/>
    <hyperlink ref="E49" r:id="rId124" tooltip="Málaga del Fresno" display="http://es.wikipedia.org/wiki/M%C3%A1laga_del_Fresno"/>
    <hyperlink ref="F49" r:id="rId125" tooltip="Malaguilla" display="http://es.wikipedia.org/wiki/Malaguilla"/>
    <hyperlink ref="G49" r:id="rId126" tooltip="Mandayona" display="http://es.wikipedia.org/wiki/Mandayona"/>
    <hyperlink ref="H49" r:id="rId127" tooltip="Mantiel" display="http://es.wikipedia.org/wiki/Mantiel"/>
    <hyperlink ref="I49" r:id="rId128" tooltip="Maranchón" display="http://es.wikipedia.org/wiki/Maranch%C3%B3n"/>
    <hyperlink ref="J49" r:id="rId129" tooltip="Masegoso de Tajuña" display="http://es.wikipedia.org/wiki/Masegoso_de_Taju%C3%B1a"/>
    <hyperlink ref="K49" r:id="rId130" tooltip="Matarrubia" display="http://es.wikipedia.org/wiki/Matarrubia"/>
    <hyperlink ref="L49" r:id="rId131" tooltip="Matillas" display="http://es.wikipedia.org/wiki/Matillas"/>
    <hyperlink ref="B50" r:id="rId132" tooltip="Mazarete" display="http://es.wikipedia.org/wiki/Mazarete"/>
    <hyperlink ref="C50" r:id="rId133" tooltip="Mazuecos" display="http://es.wikipedia.org/wiki/Mazuecos"/>
    <hyperlink ref="D50" r:id="rId134" tooltip="Medranda" display="http://es.wikipedia.org/wiki/Medranda"/>
    <hyperlink ref="E50" r:id="rId135" tooltip="Megina" display="http://es.wikipedia.org/wiki/Megina"/>
    <hyperlink ref="F50" r:id="rId136" tooltip="Membrillera" display="http://es.wikipedia.org/wiki/Membrillera"/>
    <hyperlink ref="G50" r:id="rId137" tooltip="Miedes de Atienza" display="http://es.wikipedia.org/wiki/Miedes_de_Atienza"/>
    <hyperlink ref="H50" r:id="rId138" tooltip="La Mierla" display="http://es.wikipedia.org/wiki/La_Mierla"/>
    <hyperlink ref="I50" r:id="rId139" tooltip="Millana" display="http://es.wikipedia.org/wiki/Millana"/>
    <hyperlink ref="J50" r:id="rId140" tooltip="Milmarcos" display="http://es.wikipedia.org/wiki/Milmarcos"/>
    <hyperlink ref="K50" r:id="rId141" tooltip="La Miñosa" display="http://es.wikipedia.org/wiki/La_Mi%C3%B1osa"/>
    <hyperlink ref="L50" r:id="rId142" tooltip="Mirabueno" display="http://es.wikipedia.org/wiki/Mirabueno"/>
    <hyperlink ref="B51" r:id="rId143" tooltip="Miralrío" display="http://es.wikipedia.org/wiki/Miralr%C3%ADo"/>
    <hyperlink ref="C51" r:id="rId144" tooltip="Mochales" display="http://es.wikipedia.org/wiki/Mochales"/>
    <hyperlink ref="D51" r:id="rId145" tooltip="Mohernando" display="http://es.wikipedia.org/wiki/Mohernando"/>
    <hyperlink ref="E51" r:id="rId146" tooltip="Molina de Aragón" display="http://es.wikipedia.org/wiki/Molina_de_Arag%C3%B3n"/>
    <hyperlink ref="F51" r:id="rId147" tooltip="Monasterio (Guadalajara)" display="http://es.wikipedia.org/wiki/Monasterio_(Guadalajara)"/>
    <hyperlink ref="G51" r:id="rId148" tooltip="Mondéjar" display="http://es.wikipedia.org/wiki/Mond%C3%A9jar"/>
    <hyperlink ref="H51" r:id="rId149" tooltip="Montarrón" display="http://es.wikipedia.org/wiki/Montarr%C3%B3n"/>
    <hyperlink ref="I51" r:id="rId150" tooltip="Moratilla de los Meleros" display="http://es.wikipedia.org/wiki/Moratilla_de_los_Meleros"/>
    <hyperlink ref="J51" r:id="rId151" tooltip="Morenilla" display="http://es.wikipedia.org/wiki/Morenilla"/>
    <hyperlink ref="K51" r:id="rId152" tooltip="Muduex" display="http://es.wikipedia.org/wiki/Muduex"/>
    <hyperlink ref="L51" r:id="rId153" tooltip="Las Navas de Jadraque" display="http://es.wikipedia.org/wiki/Las_Navas_de_Jadraque"/>
    <hyperlink ref="B52" r:id="rId154" tooltip="Negredo" display="http://es.wikipedia.org/wiki/Negredo"/>
    <hyperlink ref="C52" r:id="rId155" tooltip="Ocentejo" display="http://es.wikipedia.org/wiki/Ocentejo"/>
    <hyperlink ref="D52" r:id="rId156" tooltip="El Olivar (Guadalajara)" display="http://es.wikipedia.org/wiki/El_Olivar_(Guadalajara)"/>
    <hyperlink ref="E52" r:id="rId157" tooltip="Olmeda de Cobeta" display="http://es.wikipedia.org/wiki/Olmeda_de_Cobeta"/>
    <hyperlink ref="F52" r:id="rId158" tooltip="La Olmeda de Jadraque" display="http://es.wikipedia.org/wiki/La_Olmeda_de_Jadraque"/>
    <hyperlink ref="G52" r:id="rId159" tooltip="El Ordial" display="http://es.wikipedia.org/wiki/El_Ordial"/>
    <hyperlink ref="H52" r:id="rId160" tooltip="Orea" display="http://es.wikipedia.org/wiki/Orea"/>
    <hyperlink ref="I52" r:id="rId161" tooltip="Pálmaces de Jadraque" display="http://es.wikipedia.org/wiki/P%C3%A1lmaces_de_Jadraque"/>
    <hyperlink ref="J52" r:id="rId162" tooltip="Pardos" display="http://es.wikipedia.org/wiki/Pardos"/>
    <hyperlink ref="K52" r:id="rId163" tooltip="Paredes de Sigüenza" display="http://es.wikipedia.org/wiki/Paredes_de_Sig%C3%BCenza"/>
    <hyperlink ref="L52" r:id="rId164" tooltip="Pareja (Guadalajara)" display="http://es.wikipedia.org/wiki/Pareja_(Guadalajara)"/>
    <hyperlink ref="B53" r:id="rId165" tooltip="Pastrana" display="http://es.wikipedia.org/wiki/Pastrana"/>
    <hyperlink ref="C53" r:id="rId166" tooltip="El Pedregal" display="http://es.wikipedia.org/wiki/El_Pedregal"/>
    <hyperlink ref="D53" r:id="rId167" tooltip="Peñalén" display="http://es.wikipedia.org/wiki/Pe%C3%B1al%C3%A9n"/>
    <hyperlink ref="E53" r:id="rId168" tooltip="Peñalver" display="http://es.wikipedia.org/wiki/Pe%C3%B1alver"/>
    <hyperlink ref="F53" r:id="rId169" tooltip="Peralejos de las Truchas" display="http://es.wikipedia.org/wiki/Peralejos_de_las_Truchas"/>
    <hyperlink ref="G53" r:id="rId170" tooltip="Peralveche" display="http://es.wikipedia.org/wiki/Peralveche"/>
    <hyperlink ref="H53" r:id="rId171" tooltip="Pinilla de Jadraque" display="http://es.wikipedia.org/wiki/Pinilla_de_Jadraque"/>
    <hyperlink ref="I53" r:id="rId172" tooltip="Pinilla de Molina" display="http://es.wikipedia.org/wiki/Pinilla_de_Molina"/>
    <hyperlink ref="J53" r:id="rId173" tooltip="Pioz" display="http://es.wikipedia.org/wiki/Pioz"/>
    <hyperlink ref="K53" r:id="rId174" tooltip="Piqueras" display="http://es.wikipedia.org/wiki/Piqueras"/>
    <hyperlink ref="L53" r:id="rId175" tooltip="El Pobo de Dueñas" display="http://es.wikipedia.org/wiki/El_Pobo_de_Due%C3%B1as"/>
    <hyperlink ref="B54" r:id="rId176" tooltip="Poveda de la Sierra" display="http://es.wikipedia.org/wiki/Poveda_de_la_Sierra"/>
    <hyperlink ref="C54" r:id="rId177" tooltip="Pozo de Almoguera" display="http://es.wikipedia.org/wiki/Pozo_de_Almoguera"/>
    <hyperlink ref="D54" r:id="rId178" tooltip="Pozo de Guadalajara" display="http://es.wikipedia.org/wiki/Pozo_de_Guadalajara"/>
    <hyperlink ref="E54" r:id="rId179" tooltip="Prádena de Atienza" display="http://es.wikipedia.org/wiki/Pr%C3%A1dena_de_Atienza"/>
    <hyperlink ref="F54" r:id="rId180" tooltip="Prados Redondos" display="http://es.wikipedia.org/wiki/Prados_Redondos"/>
    <hyperlink ref="G54" r:id="rId181" tooltip="Puebla de Beleña" display="http://es.wikipedia.org/wiki/Puebla_de_Bele%C3%B1a"/>
    <hyperlink ref="H54" r:id="rId182" tooltip="Puebla de Valles" display="http://es.wikipedia.org/wiki/Puebla_de_Valles"/>
    <hyperlink ref="I54" r:id="rId183" tooltip="Rebollosa de Jadraque" display="http://es.wikipedia.org/wiki/Rebollosa_de_Jadraque"/>
    <hyperlink ref="J54" r:id="rId184" tooltip="El Recuenco" display="http://es.wikipedia.org/wiki/El_Recuenco"/>
    <hyperlink ref="K54" r:id="rId185" tooltip="Renera" display="http://es.wikipedia.org/wiki/Renera"/>
    <hyperlink ref="L54" r:id="rId186" tooltip="Retiendas" display="http://es.wikipedia.org/wiki/Retiendas"/>
    <hyperlink ref="B55" r:id="rId187" tooltip="Riba de Saelices" display="http://es.wikipedia.org/wiki/Riba_de_Saelices"/>
    <hyperlink ref="C55" r:id="rId188" tooltip="Rillo de Gallo" display="http://es.wikipedia.org/wiki/Rillo_de_Gallo"/>
    <hyperlink ref="D55" r:id="rId189" tooltip="Riofrío del Llano" display="http://es.wikipedia.org/wiki/Riofr%C3%ADo_del_Llano"/>
    <hyperlink ref="E55" r:id="rId190" tooltip="Robledillo de Mohernando" display="http://es.wikipedia.org/wiki/Robledillo_de_Mohernando"/>
    <hyperlink ref="F55" r:id="rId191" tooltip="Robledo de Corpes" display="http://es.wikipedia.org/wiki/Robledo_de_Corpes"/>
    <hyperlink ref="G55" r:id="rId192" tooltip="Romanillos de Atienza" display="http://es.wikipedia.org/wiki/Romanillos_de_Atienza"/>
    <hyperlink ref="H55" r:id="rId193" tooltip="Romanones" display="http://es.wikipedia.org/wiki/Romanones"/>
    <hyperlink ref="I55" r:id="rId194" tooltip="Rueda de la Sierra" display="http://es.wikipedia.org/wiki/Rueda_de_la_Sierra"/>
    <hyperlink ref="J55" r:id="rId195" tooltip="Sacecorbo" display="http://es.wikipedia.org/wiki/Sacecorbo"/>
    <hyperlink ref="K55" r:id="rId196" tooltip="Sacedón" display="http://es.wikipedia.org/wiki/Saced%C3%B3n"/>
    <hyperlink ref="L55" r:id="rId197" tooltip="Saelices de la Sal" display="http://es.wikipedia.org/wiki/Saelices_de_la_Sal"/>
    <hyperlink ref="B56" r:id="rId198" tooltip="Salmerón (Guadalajara)" display="http://es.wikipedia.org/wiki/Salmer%C3%B3n_(Guadalajara)"/>
    <hyperlink ref="C56" r:id="rId199" tooltip="San Andrés del Congosto" display="http://es.wikipedia.org/wiki/San_Andr%C3%A9s_del_Congosto"/>
    <hyperlink ref="D56" r:id="rId200" tooltip="San Andrés del Rey" display="http://es.wikipedia.org/wiki/San_Andr%C3%A9s_del_Rey"/>
    <hyperlink ref="E56" r:id="rId201" tooltip="Santiuste (Guadalajara)" display="http://es.wikipedia.org/wiki/Santiuste_(Guadalajara)"/>
    <hyperlink ref="F56" r:id="rId202" tooltip="Saúca" display="http://es.wikipedia.org/wiki/Sa%C3%BAca"/>
    <hyperlink ref="G56" r:id="rId203" tooltip="Sayatón" display="http://es.wikipedia.org/wiki/Sayat%C3%B3n"/>
    <hyperlink ref="H56" r:id="rId204" tooltip="Selas" display="http://es.wikipedia.org/wiki/Selas"/>
    <hyperlink ref="I56" r:id="rId205" tooltip="Semillas (Guadalajara)" display="http://es.wikipedia.org/wiki/Semillas_(Guadalajara)"/>
    <hyperlink ref="J56" r:id="rId206" tooltip="Setiles" display="http://es.wikipedia.org/wiki/Setiles"/>
    <hyperlink ref="K56" r:id="rId207" tooltip="Sienes" display="http://es.wikipedia.org/wiki/Sienes"/>
    <hyperlink ref="L56" r:id="rId208" tooltip="Solanillos del Extremo" display="http://es.wikipedia.org/wiki/Solanillos_del_Extremo"/>
    <hyperlink ref="B57" r:id="rId209" tooltip="Somolinos" display="http://es.wikipedia.org/wiki/Somolinos"/>
    <hyperlink ref="C57" r:id="rId210" tooltip="El Sotillo (Guadalajara)" display="http://es.wikipedia.org/wiki/El_Sotillo_(Guadalajara)"/>
    <hyperlink ref="D57" r:id="rId211" tooltip="Sotodosos" display="http://es.wikipedia.org/wiki/Sotodosos"/>
    <hyperlink ref="E57" r:id="rId212" tooltip="Tamajón" display="http://es.wikipedia.org/wiki/Tamaj%C3%B3n"/>
    <hyperlink ref="F57" r:id="rId213" tooltip="Taragudo" display="http://es.wikipedia.org/wiki/Taragudo"/>
    <hyperlink ref="G57" r:id="rId214" tooltip="Taravilla" display="http://es.wikipedia.org/wiki/Taravilla"/>
    <hyperlink ref="H57" r:id="rId215" tooltip="Tartanedo" display="http://es.wikipedia.org/wiki/Tartanedo"/>
    <hyperlink ref="I57" r:id="rId216" tooltip="Tendilla" display="http://es.wikipedia.org/wiki/Tendilla"/>
    <hyperlink ref="J57" r:id="rId217" tooltip="Terzaga" display="http://es.wikipedia.org/wiki/Terzaga"/>
    <hyperlink ref="K57" r:id="rId218" tooltip="Tierzo" display="http://es.wikipedia.org/wiki/Tierzo"/>
    <hyperlink ref="L57" r:id="rId219" tooltip="La Toba (Guadalajara)" display="http://es.wikipedia.org/wiki/La_Toba_(Guadalajara)"/>
    <hyperlink ref="B58" r:id="rId220" tooltip="Tordellego" display="http://es.wikipedia.org/wiki/Tordellego"/>
    <hyperlink ref="C58" r:id="rId221" tooltip="Tordelrábano" display="http://es.wikipedia.org/wiki/Tordelr%C3%A1bano"/>
    <hyperlink ref="D58" r:id="rId222" tooltip="Tordesilos" display="http://es.wikipedia.org/wiki/Tordesilos"/>
    <hyperlink ref="E58" r:id="rId223" tooltip="Torija" display="http://es.wikipedia.org/wiki/Torija"/>
    <hyperlink ref="F58" r:id="rId224" tooltip="Torre del Burgo" display="http://es.wikipedia.org/wiki/Torre_del_Burgo"/>
    <hyperlink ref="G58" r:id="rId225" tooltip="Torrecuadrada de Molina" display="http://es.wikipedia.org/wiki/Torrecuadrada_de_Molina"/>
    <hyperlink ref="H58" r:id="rId226" tooltip="Torrecuadradilla" display="http://es.wikipedia.org/wiki/Torrecuadradilla"/>
    <hyperlink ref="I58" r:id="rId227" tooltip="Torrejón del Rey" display="http://es.wikipedia.org/wiki/Torrej%C3%B3n_del_Rey"/>
    <hyperlink ref="J58" r:id="rId228" tooltip="Torremocha de Jadraque" display="http://es.wikipedia.org/wiki/Torremocha_de_Jadraque"/>
    <hyperlink ref="K58" r:id="rId229" tooltip="Torremocha del Campo" display="http://es.wikipedia.org/wiki/Torremocha_del_Campo"/>
    <hyperlink ref="L58" r:id="rId230" tooltip="Torremocha del Pinar" display="http://es.wikipedia.org/wiki/Torremocha_del_Pinar"/>
    <hyperlink ref="B59" r:id="rId231" tooltip="Torremochuela" display="http://es.wikipedia.org/wiki/Torremochuela"/>
    <hyperlink ref="C59" r:id="rId232" tooltip="Torrubia" display="http://es.wikipedia.org/wiki/Torrubia"/>
    <hyperlink ref="D59" r:id="rId233" tooltip="Tortuera" display="http://es.wikipedia.org/wiki/Tortuera"/>
    <hyperlink ref="E59" r:id="rId234" tooltip="Tortuero" display="http://es.wikipedia.org/wiki/Tortuero"/>
    <hyperlink ref="F59" r:id="rId235" tooltip="Traíd" display="http://es.wikipedia.org/wiki/Tra%C3%ADd"/>
    <hyperlink ref="G59" r:id="rId236" tooltip="Trijueque" display="http://es.wikipedia.org/wiki/Trijueque"/>
    <hyperlink ref="H59" r:id="rId237" tooltip="Trillo (Guadalajara)" display="http://es.wikipedia.org/wiki/Trillo_(Guadalajara)"/>
    <hyperlink ref="I59" r:id="rId238" tooltip="Uceda" display="http://es.wikipedia.org/wiki/Uceda"/>
    <hyperlink ref="J59" r:id="rId239" tooltip="Ujados" display="http://es.wikipedia.org/wiki/Ujados"/>
    <hyperlink ref="K59" r:id="rId240" tooltip="Utande" display="http://es.wikipedia.org/wiki/Utande"/>
    <hyperlink ref="L59" r:id="rId241" tooltip="Valdarachas" display="http://es.wikipedia.org/wiki/Valdarachas"/>
    <hyperlink ref="B60" r:id="rId242" tooltip="Valdearenas" display="http://es.wikipedia.org/wiki/Valdearenas"/>
    <hyperlink ref="C60" r:id="rId243" tooltip="Valdeavellano" display="http://es.wikipedia.org/wiki/Valdeavellano"/>
    <hyperlink ref="D60" r:id="rId244" tooltip="Valdeaveruelo" display="http://es.wikipedia.org/wiki/Valdeaveruelo"/>
    <hyperlink ref="E60" r:id="rId245" tooltip="Valdeconcha" display="http://es.wikipedia.org/wiki/Valdeconcha"/>
    <hyperlink ref="F60" r:id="rId246" tooltip="Valdegrudas" display="http://es.wikipedia.org/wiki/Valdegrudas"/>
    <hyperlink ref="G60" r:id="rId247" tooltip="Valdelcubo" display="http://es.wikipedia.org/wiki/Valdelcubo"/>
    <hyperlink ref="H60" r:id="rId248" tooltip="Valdenuño Fernández" display="http://es.wikipedia.org/wiki/Valdenu%C3%B1o_Fern%C3%A1ndez"/>
    <hyperlink ref="I60" r:id="rId249" tooltip="Valdepeñas de la Sierra" display="http://es.wikipedia.org/wiki/Valdepe%C3%B1as_de_la_Sierra"/>
    <hyperlink ref="J60" r:id="rId250" tooltip="Valderrebollo" display="http://es.wikipedia.org/wiki/Valderrebollo"/>
    <hyperlink ref="K60" r:id="rId251" tooltip="Valdesotos" display="http://es.wikipedia.org/wiki/Valdesotos"/>
    <hyperlink ref="L60" r:id="rId252" tooltip="Valfermoso de Tajuña" display="http://es.wikipedia.org/wiki/Valfermoso_de_Taju%C3%B1a"/>
    <hyperlink ref="B61" r:id="rId253" tooltip="Valhermoso" display="http://es.wikipedia.org/wiki/Valhermoso"/>
    <hyperlink ref="C61" r:id="rId254" tooltip="Valtablado del Río" display="http://es.wikipedia.org/wiki/Valtablado_del_R%C3%ADo"/>
    <hyperlink ref="D61" r:id="rId255" tooltip="Valverde de los Arroyos" display="http://es.wikipedia.org/wiki/Valverde_de_los_Arroyos"/>
    <hyperlink ref="E61" r:id="rId256" tooltip="Viana de Jadraque" display="http://es.wikipedia.org/wiki/Viana_de_Jadraque"/>
    <hyperlink ref="F61" r:id="rId257" tooltip="Villanueva de Alcorón" display="http://es.wikipedia.org/wiki/Villanueva_de_Alcor%C3%B3n"/>
    <hyperlink ref="G61" r:id="rId258" tooltip="Villanueva de Argecilla" display="http://es.wikipedia.org/wiki/Villanueva_de_Argecilla"/>
    <hyperlink ref="H61" r:id="rId259" tooltip="Villares de Jadraque" display="http://es.wikipedia.org/wiki/Villares_de_Jadraque"/>
    <hyperlink ref="I61" r:id="rId260" tooltip="Villaseca de Henares" display="http://es.wikipedia.org/wiki/Villaseca_de_Henares"/>
    <hyperlink ref="J61" r:id="rId261" tooltip="Villaseca de Uceda" display="http://es.wikipedia.org/wiki/Villaseca_de_Uceda"/>
    <hyperlink ref="K61" r:id="rId262" tooltip="Villel de Mesa" display="http://es.wikipedia.org/wiki/Villel_de_Mesa"/>
    <hyperlink ref="L61" r:id="rId263" tooltip="Viñuelas" display="http://es.wikipedia.org/wiki/Vi%C3%B1uelas"/>
    <hyperlink ref="B62" r:id="rId264" tooltip="Yebra" display="http://es.wikipedia.org/wiki/Yebra"/>
    <hyperlink ref="C62" r:id="rId265" tooltip="Yélamos de Abajo" display="http://es.wikipedia.org/wiki/Y%C3%A9lamos_de_Abajo"/>
    <hyperlink ref="D62" r:id="rId266" tooltip="Yélamos de Arriba" display="http://es.wikipedia.org/wiki/Y%C3%A9lamos_de_Arriba"/>
    <hyperlink ref="E62" r:id="rId267" tooltip="Yunquera de Henares" display="http://es.wikipedia.org/wiki/Yunquera_de_Henares"/>
    <hyperlink ref="F62" r:id="rId268" tooltip="La Yunta" display="http://es.wikipedia.org/wiki/La_Yunta"/>
    <hyperlink ref="G62" r:id="rId269" tooltip="Zaorejas" display="http://es.wikipedia.org/wiki/Zaorejas"/>
    <hyperlink ref="H62" r:id="rId270" tooltip="Zarzuela de Jadraque" display="http://es.wikipedia.org/wiki/Zarzuela_de_Jadraque"/>
    <hyperlink ref="I62" r:id="rId271" tooltip="Zorita de los Canes" display="http://es.wikipedia.org/wiki/Zorita_de_los_Canes"/>
    <hyperlink ref="B63" r:id="rId272" tooltip="Ajofrín" display="http://es.wikipedia.org/wiki/Ajofr%C3%ADn"/>
    <hyperlink ref="C63" r:id="rId273" tooltip="Albarreal de Tajo" display="http://es.wikipedia.org/wiki/Albarreal_de_Tajo"/>
    <hyperlink ref="D63" r:id="rId274" tooltip="Alcabón" display="http://es.wikipedia.org/wiki/Alcab%C3%B3n"/>
    <hyperlink ref="E63" r:id="rId275" tooltip="Alcañizo" display="http://es.wikipedia.org/wiki/Alca%C3%B1izo"/>
    <hyperlink ref="F63" r:id="rId276" tooltip="Alcaudete de la Jara" display="http://es.wikipedia.org/wiki/Alcaudete_de_la_Jara"/>
    <hyperlink ref="G63" r:id="rId277" tooltip="Alcolea de Tajo" display="http://es.wikipedia.org/wiki/Alcolea_de_Tajo"/>
    <hyperlink ref="H63" r:id="rId278" tooltip="Aldea en Cabo" display="http://es.wikipedia.org/wiki/Aldea_en_Cabo"/>
    <hyperlink ref="I63" r:id="rId279" tooltip="Aldeanueva de Barbarroya" display="http://es.wikipedia.org/wiki/Aldeanueva_de_Barbarroya"/>
    <hyperlink ref="J63" r:id="rId280" tooltip="Aldeanueva de San Bartolomé" display="http://es.wikipedia.org/wiki/Aldeanueva_de_San_Bartolom%C3%A9"/>
    <hyperlink ref="K63" r:id="rId281" tooltip="Almendral de la Cañada" display="http://es.wikipedia.org/wiki/Almendral_de_la_Ca%C3%B1ada"/>
    <hyperlink ref="L63" r:id="rId282" tooltip="Almonacid de Toledo" display="http://es.wikipedia.org/wiki/Almonacid_de_Toledo"/>
    <hyperlink ref="B64" r:id="rId283" tooltip="Almorox" display="http://es.wikipedia.org/wiki/Almorox"/>
    <hyperlink ref="C64" r:id="rId284" tooltip="Arcicóllar" display="http://es.wikipedia.org/wiki/Arcic%C3%B3llar"/>
    <hyperlink ref="D64" r:id="rId285" tooltip="Azután" display="http://es.wikipedia.org/wiki/Azut%C3%A1n"/>
    <hyperlink ref="E64" r:id="rId286" tooltip="Barcience" display="http://es.wikipedia.org/wiki/Barcience"/>
    <hyperlink ref="F64" r:id="rId287" tooltip="Belvís de la Jara" display="http://es.wikipedia.org/wiki/Belv%C3%ADs_de_la_Jara"/>
    <hyperlink ref="G64" r:id="rId288" tooltip="Buenaventura (Toledo)" display="http://es.wikipedia.org/wiki/Buenaventura_(Toledo)"/>
    <hyperlink ref="H64" r:id="rId289" tooltip="Burujón" display="http://es.wikipedia.org/wiki/Buruj%C3%B3n"/>
    <hyperlink ref="I64" r:id="rId290" tooltip="Cabañas de Yepes" display="http://es.wikipedia.org/wiki/Caba%C3%B1as_de_Yepes"/>
    <hyperlink ref="J64" r:id="rId291" tooltip="Cabezamesada" display="http://es.wikipedia.org/wiki/Cabezamesada"/>
    <hyperlink ref="K64" r:id="rId292" tooltip="Calera y Chozas" display="http://es.wikipedia.org/wiki/Calera_y_Chozas"/>
    <hyperlink ref="L64" r:id="rId293" tooltip="Caleruela" display="http://es.wikipedia.org/wiki/Caleruela"/>
    <hyperlink ref="B65" r:id="rId294" tooltip="Calzada de Oropesa" display="http://es.wikipedia.org/wiki/Calzada_de_Oropesa"/>
    <hyperlink ref="C65" r:id="rId295" tooltip="Camarenilla" display="http://es.wikipedia.org/wiki/Camarenilla"/>
    <hyperlink ref="D65" r:id="rId296" tooltip="Camuñas" display="http://es.wikipedia.org/wiki/Camu%C3%B1as"/>
    <hyperlink ref="E65" r:id="rId297" tooltip="Cardiel de los Montes" display="http://es.wikipedia.org/wiki/Cardiel_de_los_Montes"/>
    <hyperlink ref="F65" r:id="rId298" tooltip="Carmena" display="http://es.wikipedia.org/wiki/Carmena"/>
    <hyperlink ref="G65" r:id="rId299" tooltip="Carriches" display="http://es.wikipedia.org/wiki/Carriches"/>
    <hyperlink ref="H65" r:id="rId300" tooltip="Casasbuenas" display="http://es.wikipedia.org/wiki/Casasbuenas"/>
    <hyperlink ref="I65" r:id="rId301" tooltip="Castillo de Bayuela" display="http://es.wikipedia.org/wiki/Castillo_de_Bayuela"/>
    <hyperlink ref="J65" r:id="rId302" tooltip="Cazalegas" display="http://es.wikipedia.org/wiki/Cazalegas"/>
    <hyperlink ref="K65" r:id="rId303" tooltip="Cebolla (Toledo)" display="http://es.wikipedia.org/wiki/Cebolla_(Toledo)"/>
    <hyperlink ref="L65" r:id="rId304" tooltip="Cervera de los Montes" display="http://es.wikipedia.org/wiki/Cervera_de_los_Montes"/>
    <hyperlink ref="I66" r:id="rId305" tooltip="El Campillo de la Jara" display="http://es.wikipedia.org/wiki/El_Campillo_de_la_Jara"/>
    <hyperlink ref="J66" r:id="rId306" tooltip="El Carpio de Tajo" display="http://es.wikipedia.org/wiki/El_Carpio_de_Tajo"/>
    <hyperlink ref="K66" r:id="rId307" tooltip="El Casar de Escalona" display="http://es.wikipedia.org/wiki/El_Casar_de_Escalona"/>
    <hyperlink ref="B66" r:id="rId308" tooltip="Chueca" display="http://es.wikipedia.org/wiki/Chueca"/>
    <hyperlink ref="C66" r:id="rId309" tooltip="Ciruelos" display="http://es.wikipedia.org/wiki/Ciruelos"/>
    <hyperlink ref="D66" r:id="rId310" tooltip="Cobeja" display="http://es.wikipedia.org/wiki/Cobeja"/>
    <hyperlink ref="E66" r:id="rId311" tooltip="Corral de Almaguer" display="http://es.wikipedia.org/wiki/Corral_de_Almaguer"/>
    <hyperlink ref="F66" r:id="rId312" tooltip="Cuerva" display="http://es.wikipedia.org/wiki/Cuerva"/>
    <hyperlink ref="G66" r:id="rId313" tooltip="Domingo Pérez" display="http://es.wikipedia.org/wiki/Domingo_P%C3%A9rez"/>
    <hyperlink ref="H66" r:id="rId314" tooltip="Dosbarrios" display="http://es.wikipedia.org/wiki/Dosbarrios"/>
    <hyperlink ref="L66" r:id="rId315" tooltip="El Puente del Arzobispo" display="http://es.wikipedia.org/wiki/El_Puente_del_Arzobispo"/>
    <hyperlink ref="E67" r:id="rId316" tooltip="Erustes" display="http://es.wikipedia.org/wiki/Erustes"/>
    <hyperlink ref="F67" r:id="rId317" tooltip="Escalonilla" display="http://es.wikipedia.org/wiki/Escalonilla"/>
    <hyperlink ref="G67" r:id="rId318" tooltip="Espinoso del Rey" display="http://es.wikipedia.org/wiki/Espinoso_del_Rey"/>
    <hyperlink ref="H67" r:id="rId319" tooltip="Gálvez" display="http://es.wikipedia.org/wiki/G%C3%A1lvez"/>
    <hyperlink ref="I67" r:id="rId320" tooltip="Garciotum" display="http://es.wikipedia.org/wiki/Garciotum"/>
    <hyperlink ref="J67" r:id="rId321" tooltip="Gerindote" display="http://es.wikipedia.org/wiki/Gerindote"/>
    <hyperlink ref="K67" r:id="rId322" tooltip="Guadamur" display="http://es.wikipedia.org/wiki/Guadamur"/>
    <hyperlink ref="L67" r:id="rId323" tooltip="Herreruela de Oropesa" display="http://es.wikipedia.org/wiki/Herreruela_de_Oropesa"/>
    <hyperlink ref="B67" r:id="rId324" tooltip="El Real de San Vicente" display="http://es.wikipedia.org/wiki/El_Real_de_San_Vicente"/>
    <hyperlink ref="C67" r:id="rId325" tooltip="El Romeral" display="http://es.wikipedia.org/wiki/El_Romeral"/>
    <hyperlink ref="D67" r:id="rId326" tooltip="El Toboso" display="http://es.wikipedia.org/wiki/El_Toboso"/>
    <hyperlink ref="H68" r:id="rId327" tooltip="La Estrella (Toledo)" display="http://es.wikipedia.org/wiki/La_Estrella_(Toledo)"/>
    <hyperlink ref="I68" r:id="rId328" tooltip="La Guardia (Toledo)" display="http://es.wikipedia.org/wiki/La_Guardia_(Toledo)"/>
    <hyperlink ref="B68" r:id="rId329" tooltip="Hinojosa de San Vicente" display="http://es.wikipedia.org/wiki/Hinojosa_de_San_Vicente"/>
    <hyperlink ref="C68" r:id="rId330" tooltip="Hontanar" display="http://es.wikipedia.org/wiki/Hontanar"/>
    <hyperlink ref="D68" r:id="rId331" tooltip="Hormigos" display="http://es.wikipedia.org/wiki/Hormigos"/>
    <hyperlink ref="E68" r:id="rId332" tooltip="Huecas" display="http://es.wikipedia.org/wiki/Huecas"/>
    <hyperlink ref="F68" r:id="rId333" tooltip="Huerta de Valdecarábanos" display="http://es.wikipedia.org/wiki/Huerta_de_Valdecar%C3%A1banos"/>
    <hyperlink ref="J68" r:id="rId334" tooltip="La Iglesuela" display="http://es.wikipedia.org/wiki/La_Iglesuela"/>
    <hyperlink ref="G68" r:id="rId335" tooltip="Illán de Vacas" display="http://es.wikipedia.org/wiki/Ill%C3%A1n_de_Vacas"/>
    <hyperlink ref="K68" r:id="rId336" tooltip="La Mata (Toledo)" display="http://es.wikipedia.org/wiki/La_Mata_(Toledo)"/>
    <hyperlink ref="L68" r:id="rId337" tooltip="La Nava de Ricomalillo" display="http://es.wikipedia.org/wiki/La_Nava_de_Ricomalillo"/>
    <hyperlink ref="L69" r:id="rId338" tooltip="Los Cerralbos" display="http://es.wikipedia.org/wiki/Los_Cerralbos"/>
    <hyperlink ref="G69" r:id="rId339" tooltip="Las Herencias" display="http://es.wikipedia.org/wiki/Las_Herencias"/>
    <hyperlink ref="F69" r:id="rId340" tooltip="Lagartera" display="http://es.wikipedia.org/wiki/Lagartera"/>
    <hyperlink ref="J69" r:id="rId341" tooltip="Layos" display="http://es.wikipedia.org/wiki/Layos"/>
    <hyperlink ref="K69" r:id="rId342" tooltip="Lillo" display="http://es.wikipedia.org/wiki/Lillo"/>
    <hyperlink ref="B69" r:id="rId343" tooltip="La Puebla de Almoradiel" display="http://es.wikipedia.org/wiki/La_Puebla_de_Almoradiel"/>
    <hyperlink ref="C69" r:id="rId344" tooltip="La Pueblanueva" display="http://es.wikipedia.org/wiki/La_Pueblanueva"/>
    <hyperlink ref="D69" r:id="rId345" tooltip="La Torre de Esteban Hambrán" display="http://es.wikipedia.org/wiki/La_Torre_de_Esteban_Hambr%C3%A1n"/>
    <hyperlink ref="H69" r:id="rId346" tooltip="Las Ventas con Peña Aguilera" display="http://es.wikipedia.org/wiki/Las_Ventas_con_Pe%C3%B1a_Aguilera"/>
    <hyperlink ref="I69" r:id="rId347" tooltip="Las Ventas de San Julián" display="http://es.wikipedia.org/wiki/Las_Ventas_de_San_Juli%C3%A1n"/>
    <hyperlink ref="E69" r:id="rId348" tooltip="La Villa de Don Fadrique" display="http://es.wikipedia.org/wiki/La_Villa_de_Don_Fadrique"/>
    <hyperlink ref="E70" r:id="rId349" tooltip="Lucillos" display="http://es.wikipedia.org/wiki/Lucillos"/>
    <hyperlink ref="F70" r:id="rId350" tooltip="Malpica de Tajo" display="http://es.wikipedia.org/wiki/Malpica_de_Tajo"/>
    <hyperlink ref="G70" r:id="rId351" tooltip="Manzaneque" display="http://es.wikipedia.org/wiki/Manzaneque"/>
    <hyperlink ref="H70" r:id="rId352" tooltip="Maqueda" display="http://es.wikipedia.org/wiki/Maqueda"/>
    <hyperlink ref="I70" r:id="rId353" tooltip="Marjaliza" display="http://es.wikipedia.org/wiki/Marjaliza"/>
    <hyperlink ref="J70" r:id="rId354" tooltip="Marrupe" display="http://es.wikipedia.org/wiki/Marrupe"/>
    <hyperlink ref="K70" r:id="rId355" tooltip="Mascaraque" display="http://es.wikipedia.org/wiki/Mascaraque"/>
    <hyperlink ref="L70" r:id="rId356" tooltip="Mazarambroz" display="http://es.wikipedia.org/wiki/Mazarambroz"/>
    <hyperlink ref="B70" r:id="rId357" tooltip="Los Navalmorales" display="http://es.wikipedia.org/wiki/Los_Navalmorales"/>
    <hyperlink ref="C70" r:id="rId358" tooltip="Los Navalucillos" display="http://es.wikipedia.org/wiki/Los_Navalucillos"/>
    <hyperlink ref="D70" r:id="rId359" tooltip="Los Yébenes" display="http://es.wikipedia.org/wiki/Los_Y%C3%A9benes"/>
    <hyperlink ref="B71" r:id="rId360" tooltip="Mejorada" display="http://es.wikipedia.org/wiki/Mejorada"/>
    <hyperlink ref="C71" r:id="rId361" tooltip="Menasalbas" display="http://es.wikipedia.org/wiki/Menasalbas"/>
    <hyperlink ref="D71" r:id="rId362" tooltip="Mesegar de Tajo" display="http://es.wikipedia.org/wiki/Mesegar_de_Tajo"/>
    <hyperlink ref="E71" r:id="rId363" tooltip="Miguel Esteban" display="http://es.wikipedia.org/wiki/Miguel_Esteban"/>
    <hyperlink ref="F71" r:id="rId364" tooltip="Mohedas de la Jara" display="http://es.wikipedia.org/wiki/Mohedas_de_la_Jara"/>
    <hyperlink ref="G71" r:id="rId365" tooltip="Montearagón" display="http://es.wikipedia.org/wiki/Montearag%C3%B3n"/>
    <hyperlink ref="H71" r:id="rId366" tooltip="Montesclaros" display="http://es.wikipedia.org/wiki/Montesclaros"/>
    <hyperlink ref="I71" r:id="rId367" tooltip="Navahermosa" display="http://es.wikipedia.org/wiki/Navahermosa"/>
    <hyperlink ref="J71" r:id="rId368" tooltip="Navalcán" display="http://es.wikipedia.org/wiki/Navalc%C3%A1n"/>
    <hyperlink ref="K71" r:id="rId369" tooltip="Navalmoralejo" display="http://es.wikipedia.org/wiki/Navalmoralejo"/>
    <hyperlink ref="L71" r:id="rId370" tooltip="Navamorcuende" display="http://es.wikipedia.org/wiki/Navamorcuende"/>
    <hyperlink ref="B72" r:id="rId371" tooltip="Noez" display="http://es.wikipedia.org/wiki/Noez"/>
    <hyperlink ref="C72" r:id="rId372" tooltip="Nombela" display="http://es.wikipedia.org/wiki/Nombela"/>
    <hyperlink ref="D72" r:id="rId373" tooltip="Novés" display="http://es.wikipedia.org/wiki/Nov%C3%A9s"/>
    <hyperlink ref="E72" r:id="rId374" tooltip="Nuño Gómez" display="http://es.wikipedia.org/wiki/Nu%C3%B1o_G%C3%B3mez"/>
    <hyperlink ref="F72" r:id="rId375" tooltip="Orgaz" display="http://es.wikipedia.org/wiki/Orgaz"/>
    <hyperlink ref="G72" r:id="rId376" tooltip="Oropesa (Toledo)" display="http://es.wikipedia.org/wiki/Oropesa_(Toledo)"/>
    <hyperlink ref="H72" r:id="rId377" tooltip="Otero (Toledo)" display="http://es.wikipedia.org/wiki/Otero_(Toledo)"/>
    <hyperlink ref="I72" r:id="rId378" tooltip="Palomeque" display="http://es.wikipedia.org/wiki/Palomeque"/>
    <hyperlink ref="J72" r:id="rId379" tooltip="Paredes de Escalona" display="http://es.wikipedia.org/wiki/Paredes_de_Escalona"/>
    <hyperlink ref="K72" r:id="rId380" tooltip="Parrillas" display="http://es.wikipedia.org/wiki/Parrillas"/>
    <hyperlink ref="L72" r:id="rId381" tooltip="Pelahustán" display="http://es.wikipedia.org/wiki/Pelahust%C3%A1n"/>
    <hyperlink ref="B73" r:id="rId382" tooltip="Polán" display="http://es.wikipedia.org/wiki/Pol%C3%A1n"/>
    <hyperlink ref="C73" r:id="rId383" tooltip="Portillo de Toledo" display="http://es.wikipedia.org/wiki/Portillo_de_Toledo"/>
    <hyperlink ref="D73" r:id="rId384" tooltip="Puerto de San Vicente" display="http://es.wikipedia.org/wiki/Puerto_de_San_Vicente"/>
    <hyperlink ref="E73" r:id="rId385" tooltip="Pulgar (Toledo)" display="http://es.wikipedia.org/wiki/Pulgar_(Toledo)"/>
    <hyperlink ref="F73" r:id="rId386" tooltip="Quero (Toledo)" display="http://es.wikipedia.org/wiki/Quero_(Toledo)"/>
    <hyperlink ref="G73" r:id="rId387" tooltip="Quismondo" display="http://es.wikipedia.org/wiki/Quismondo"/>
    <hyperlink ref="H73" r:id="rId388" tooltip="Retamoso de la Jara" display="http://es.wikipedia.org/wiki/Retamoso_de_la_Jara"/>
    <hyperlink ref="I73" r:id="rId389" tooltip="Rielves" display="http://es.wikipedia.org/wiki/Rielves"/>
    <hyperlink ref="J73" r:id="rId390" tooltip="Robledo del Mazo" display="http://es.wikipedia.org/wiki/Robledo_del_Mazo"/>
    <hyperlink ref="K73" r:id="rId391" tooltip="San Bartolomé de las Abiertas" display="http://es.wikipedia.org/wiki/San_Bartolom%C3%A9_de_las_Abiertas"/>
    <hyperlink ref="L73" r:id="rId392" tooltip="San Martín de Montalbán" display="http://es.wikipedia.org/wiki/San_Mart%C3%ADn_de_Montalb%C3%A1n"/>
    <hyperlink ref="B74" r:id="rId393" tooltip="San Martín de Pusa" display="http://es.wikipedia.org/wiki/San_Mart%C3%ADn_de_Pusa"/>
    <hyperlink ref="C74" r:id="rId394" tooltip="San Pablo de los Montes" display="http://es.wikipedia.org/wiki/San_Pablo_de_los_Montes"/>
    <hyperlink ref="D74" r:id="rId395" tooltip="San Román de los Montes" display="http://es.wikipedia.org/wiki/San_Rom%C3%A1n_de_los_Montes"/>
    <hyperlink ref="E74" r:id="rId396" tooltip="Santa Ana de Pusa" display="http://es.wikipedia.org/wiki/Santa_Ana_de_Pusa"/>
    <hyperlink ref="F74" r:id="rId397" tooltip="Santa Cruz de la Zarza" display="http://es.wikipedia.org/wiki/Santa_Cruz_de_la_Zarza"/>
    <hyperlink ref="G74" r:id="rId398" tooltip="Santa Olalla (Toledo)" display="http://es.wikipedia.org/wiki/Santa_Olalla_(Toledo)"/>
    <hyperlink ref="H74" r:id="rId399" tooltip="Santo Domingo-Caudilla" display="http://es.wikipedia.org/wiki/Santo_Domingo-Caudilla"/>
    <hyperlink ref="I74" r:id="rId400" tooltip="Sartajada" display="http://es.wikipedia.org/wiki/Sartajada"/>
    <hyperlink ref="J74" r:id="rId401" tooltip="Segurilla" display="http://es.wikipedia.org/wiki/Segurilla"/>
    <hyperlink ref="K74" r:id="rId402" tooltip="Sevilleja de la Jara" display="http://es.wikipedia.org/wiki/Sevilleja_de_la_Jara"/>
    <hyperlink ref="L74" r:id="rId403" tooltip="Sotillo de las Palomas" display="http://es.wikipedia.org/wiki/Sotillo_de_las_Palomas"/>
    <hyperlink ref="B75" r:id="rId404" tooltip="Tembleque" display="http://es.wikipedia.org/wiki/Tembleque"/>
    <hyperlink ref="C75" r:id="rId405" tooltip="Torralba de Oropesa" display="http://es.wikipedia.org/wiki/Torralba_de_Oropesa"/>
    <hyperlink ref="D75" r:id="rId406" tooltip="Torrecilla de la Jara" display="http://es.wikipedia.org/wiki/Torrecilla_de_la_Jara"/>
    <hyperlink ref="E75" r:id="rId407" tooltip="Torrico" display="http://es.wikipedia.org/wiki/Torrico"/>
    <hyperlink ref="F75" r:id="rId408" tooltip="Totanés" display="http://es.wikipedia.org/wiki/Totan%C3%A9s"/>
    <hyperlink ref="G75" r:id="rId409" tooltip="Turleque" display="http://es.wikipedia.org/wiki/Turleque"/>
    <hyperlink ref="H75" r:id="rId410" tooltip="Urda" display="http://es.wikipedia.org/wiki/Urda"/>
    <hyperlink ref="I75" r:id="rId411" tooltip="Valdeverdeja" display="http://es.wikipedia.org/wiki/Valdeverdeja"/>
    <hyperlink ref="J75" r:id="rId412" tooltip="Velada" display="http://es.wikipedia.org/wiki/Velada"/>
    <hyperlink ref="L75" r:id="rId413" tooltip="Villamiel de Toledo" display="http://es.wikipedia.org/wiki/Villamiel_de_Toledo"/>
    <hyperlink ref="B76" r:id="rId414" tooltip="Villaminaya" display="http://es.wikipedia.org/wiki/Villaminaya"/>
    <hyperlink ref="C76" r:id="rId415" tooltip="Villamuelas" display="http://es.wikipedia.org/wiki/Villamuelas"/>
    <hyperlink ref="D76" r:id="rId416" tooltip="Villanueva de Alcardete" display="http://es.wikipedia.org/wiki/Villanueva_de_Alcardete"/>
    <hyperlink ref="E76" r:id="rId417" tooltip="Villanueva de Bogas" display="http://es.wikipedia.org/wiki/Villanueva_de_Bogas"/>
    <hyperlink ref="F76" r:id="rId418" tooltip="Villarejo de Montalbán" display="http://es.wikipedia.org/wiki/Villarejo_de_Montalb%C3%A1n"/>
    <hyperlink ref="G76" r:id="rId419" tooltip="Villarrubia de Santiago" display="http://es.wikipedia.org/wiki/Villarrubia_de_Santiago"/>
    <hyperlink ref="H76" r:id="rId420" tooltip="Villaseca de la Sagra" display="http://es.wikipedia.org/wiki/Villaseca_de_la_Sagra"/>
    <hyperlink ref="I76" r:id="rId421" tooltip="Villasequilla" display="http://es.wikipedia.org/wiki/Villasequilla"/>
    <hyperlink ref="J76" r:id="rId422" tooltip="Villatobas" display="http://es.wikipedia.org/wiki/Villatobas"/>
    <hyperlink ref="K76" r:id="rId423" tooltip="Yepes" display="http://es.wikipedia.org/wiki/Yepes"/>
    <hyperlink ref="L76" r:id="rId424" tooltip="Yunclillos" display="http://es.wikipedia.org/wiki/Yunclillos"/>
    <hyperlink ref="K75" r:id="rId425" tooltip="Villafranca de los Caballeros" display="http://es.wikipedia.org/wiki/Villafranca_de_los_Caballeros"/>
  </hyperlinks>
  <printOptions/>
  <pageMargins left="0.91" right="0.48" top="0.65" bottom="0.48" header="0" footer="0"/>
  <pageSetup horizontalDpi="600" verticalDpi="600" orientation="landscape" paperSize="8" scale="74" r:id="rId4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Francisco.Minaya</dc:creator>
  <cp:keywords/>
  <dc:description/>
  <cp:lastModifiedBy>Francisco Javier López Moya</cp:lastModifiedBy>
  <cp:lastPrinted>2010-02-22T09:10:11Z</cp:lastPrinted>
  <dcterms:created xsi:type="dcterms:W3CDTF">2009-12-11T09:58:38Z</dcterms:created>
  <dcterms:modified xsi:type="dcterms:W3CDTF">2010-03-01T09:18:45Z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