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795" windowHeight="12270" activeTab="0"/>
  </bookViews>
  <sheets>
    <sheet name="cuotas" sheetId="1" r:id="rId1"/>
    <sheet name="provision fondos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<sst xmlns="http://schemas.openxmlformats.org/spreadsheetml/2006/main" count="90" uniqueCount="67">
  <si>
    <t>NOTARIO</t>
  </si>
  <si>
    <t>REGISTRO</t>
  </si>
  <si>
    <t>TOTAL</t>
  </si>
  <si>
    <t>IVA</t>
  </si>
  <si>
    <t>CUOTA ANUAL</t>
  </si>
  <si>
    <t>INTERESES</t>
  </si>
  <si>
    <t>AÑOS</t>
  </si>
  <si>
    <t>COMPRAVENTA</t>
  </si>
  <si>
    <t>VALOR DE COMPRAVENTA</t>
  </si>
  <si>
    <t>80 % COMPRAVENTA</t>
  </si>
  <si>
    <t>VALORES A INTRODUCIR POR EL HIPOTECADO</t>
  </si>
  <si>
    <t>EURIBOR A APLICAR</t>
  </si>
  <si>
    <t>REDITO</t>
  </si>
  <si>
    <t>VALOR PRESTAMO</t>
  </si>
  <si>
    <t>BANCO</t>
  </si>
  <si>
    <t>DIFERENCIAL</t>
  </si>
  <si>
    <t>CUOTA MENSUAL</t>
  </si>
  <si>
    <t>TOTAL A PAGAR</t>
  </si>
  <si>
    <t>CAJA CANTABRIA</t>
  </si>
  <si>
    <t>TIPO INTERES</t>
  </si>
  <si>
    <t>PRESTAMO</t>
  </si>
  <si>
    <t>CAJA MADRID</t>
  </si>
  <si>
    <t>CAJA NAVARRA</t>
  </si>
  <si>
    <t>BANCO 4</t>
  </si>
  <si>
    <t>BANCO 5</t>
  </si>
  <si>
    <t>BANCO 6</t>
  </si>
  <si>
    <t>BANCO 7</t>
  </si>
  <si>
    <t>BANCO 8</t>
  </si>
  <si>
    <t>BANCO 9</t>
  </si>
  <si>
    <t>BANCO 10</t>
  </si>
  <si>
    <t>BANCO 11</t>
  </si>
  <si>
    <t>BANCO 12</t>
  </si>
  <si>
    <t>BANCO 13</t>
  </si>
  <si>
    <t>BANCO 14</t>
  </si>
  <si>
    <t>BANCO 15</t>
  </si>
  <si>
    <t>BANCO 16</t>
  </si>
  <si>
    <t>CAJA CANTABRIA 30</t>
  </si>
  <si>
    <t>CAJA CANTABRIA 25</t>
  </si>
  <si>
    <t>CAJA CANTABRIA 20</t>
  </si>
  <si>
    <t>CAJA MADRID 25</t>
  </si>
  <si>
    <t>CAJA MADRID 20</t>
  </si>
  <si>
    <t>GESTORIA</t>
  </si>
  <si>
    <t>HACIENDA(I.A.J.D.)</t>
  </si>
  <si>
    <t>IVA A PAGAR</t>
  </si>
  <si>
    <t>HIPOTECA</t>
  </si>
  <si>
    <t>OTROS</t>
  </si>
  <si>
    <t>GASTOS INICIALES CAJA CANTABRIA 30</t>
  </si>
  <si>
    <t>GASTOS INICIALES CAJA CANTABRIA 20</t>
  </si>
  <si>
    <t>GASTOS INICIALES CAJA MADRID 20</t>
  </si>
  <si>
    <t>OTROS (novación)</t>
  </si>
  <si>
    <t>OTROS (cancelación)</t>
  </si>
  <si>
    <t>DIFERENCIAS, AHORROS INICIALES</t>
  </si>
  <si>
    <t>AHORRO INTERESES</t>
  </si>
  <si>
    <t>TOTAL AHORRO</t>
  </si>
  <si>
    <t>CAJA CANTABRIA 20 0.5</t>
  </si>
  <si>
    <t>CANTABRIA30 0.6</t>
  </si>
  <si>
    <t>CANTABRIA20 0.6</t>
  </si>
  <si>
    <t>MADRID20 0.37</t>
  </si>
  <si>
    <t>CONCLUSIONES</t>
  </si>
  <si>
    <t xml:space="preserve">Entre el prestamo de CAJA CANTABRIA A 20 O A 30 AÑOS HAY </t>
  </si>
  <si>
    <t>un ahorro total de 45850 € y el desembolso inicial es solo de 600 € mayor.</t>
  </si>
  <si>
    <t xml:space="preserve">Entre el prestamo de CAJA CANTABRIA A 30 O CAJA MADRID A 20 AÑOS HAY </t>
  </si>
  <si>
    <t>un ahorro total de 46645.04 € pero el desembolso inicial es mayor en 3765.76 €.</t>
  </si>
  <si>
    <t xml:space="preserve">Entre el prestamo de CAJA CANTABRIA A 20 O CAJA MADRID A 20 AÑOS HAY </t>
  </si>
  <si>
    <t>un ahorro total de solo 794.24 € y el desembolso inicial sería mayor en caja madrid en 3165.76€.</t>
  </si>
  <si>
    <t>CCLM</t>
  </si>
  <si>
    <t>Valor que necesitas pedir.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</si>
</sst>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#,##0\ &quot;pta&quot;;\-#,##0\ &quot;pta&quot;"/>
    <numFmt numFmtId="166" formatCode="#,##0\ &quot;pta&quot;;[Red]\-#,##0\ &quot;pta&quot;"/>
    <numFmt numFmtId="167" formatCode="#,##0.00\ &quot;pta&quot;;\-#,##0.00\ &quot;pta&quot;"/>
    <numFmt numFmtId="168" formatCode="#,##0.00\ &quot;pta&quot;;[Red]\-#,##0.00\ &quot;pta&quot;"/>
    <numFmt numFmtId="169" formatCode="_-* #,##0\ &quot;pta&quot;_-;\-* #,##0\ &quot;pta&quot;_-;_-* &quot;-&quot;\ &quot;pta&quot;_-;_-@_-"/>
    <numFmt numFmtId="170" formatCode="_-* #,##0\ _p_t_a_-;\-* #,##0\ _p_t_a_-;_-* &quot;-&quot;\ _p_t_a_-;_-@_-"/>
    <numFmt numFmtId="171" formatCode="_-* #,##0.00\ &quot;pta&quot;_-;\-* #,##0.00\ &quot;pta&quot;_-;_-* &quot;-&quot;??\ &quot;pta&quot;_-;_-@_-"/>
    <numFmt numFmtId="172" formatCode="_-* #,##0.00\ _p_t_a_-;\-* #,##0.00\ _p_t_a_-;_-* &quot;-&quot;??\ _p_t_a_-;_-@_-"/>
    <numFmt numFmtId="173" formatCode="#,##0\ &quot;Pts&quot;;\-#,##0\ &quot;Pts&quot;"/>
    <numFmt numFmtId="174" formatCode="#,##0\ &quot;Pts&quot;;[Red]\-#,##0\ &quot;Pts&quot;"/>
    <numFmt numFmtId="175" formatCode="#,##0.00\ &quot;Pts&quot;;\-#,##0.00\ &quot;Pts&quot;"/>
    <numFmt numFmtId="176" formatCode="#,##0.00\ &quot;Pts&quot;;[Red]\-#,##0.00\ &quot;Pts&quot;"/>
    <numFmt numFmtId="177" formatCode="_-* #,##0\ &quot;Pts&quot;_-;\-* #,##0\ &quot;Pts&quot;_-;_-* &quot;-&quot;\ &quot;Pts&quot;_-;_-@_-"/>
    <numFmt numFmtId="178" formatCode="_-* #,##0\ _P_t_s_-;\-* #,##0\ _P_t_s_-;_-* &quot;-&quot;\ _P_t_s_-;_-@_-"/>
    <numFmt numFmtId="179" formatCode="_-* #,##0.00\ &quot;Pts&quot;_-;\-* #,##0.00\ &quot;Pts&quot;_-;_-* &quot;-&quot;??\ &quot;Pts&quot;_-;_-@_-"/>
    <numFmt numFmtId="180" formatCode="_-* #,##0.00\ _P_t_s_-;\-* #,##0.00\ _P_t_s_-;_-* &quot;-&quot;??\ _P_t_s_-;_-@_-"/>
    <numFmt numFmtId="181" formatCode="0.000"/>
    <numFmt numFmtId="182" formatCode="0.00000"/>
  </numFmts>
  <fonts count="14">
    <font>
      <sz val="10"/>
      <name val="Arial"/>
      <family val="0"/>
    </font>
    <font>
      <b/>
      <i/>
      <sz val="18.25"/>
      <color indexed="58"/>
      <name val="Arial"/>
      <family val="2"/>
    </font>
    <font>
      <b/>
      <sz val="15.25"/>
      <name val="Arial"/>
      <family val="0"/>
    </font>
    <font>
      <sz val="15.25"/>
      <name val="Arial"/>
      <family val="0"/>
    </font>
    <font>
      <b/>
      <i/>
      <sz val="15.25"/>
      <name val="Arial"/>
      <family val="2"/>
    </font>
    <font>
      <b/>
      <sz val="12"/>
      <name val="Arial"/>
      <family val="2"/>
    </font>
    <font>
      <sz val="8.25"/>
      <name val="Arial"/>
      <family val="2"/>
    </font>
    <font>
      <b/>
      <sz val="10"/>
      <name val="Arial"/>
      <family val="0"/>
    </font>
    <font>
      <b/>
      <sz val="11"/>
      <name val="Arial"/>
      <family val="2"/>
    </font>
    <font>
      <sz val="16"/>
      <color indexed="10"/>
      <name val="Arial"/>
      <family val="0"/>
    </font>
    <font>
      <sz val="8"/>
      <color indexed="10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b/>
      <i/>
      <sz val="8"/>
      <color indexed="10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3"/>
        <bgColor indexed="64"/>
      </patternFill>
    </fill>
  </fills>
  <borders count="44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 style="thick"/>
      <bottom style="thick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thick"/>
      <right style="medium"/>
      <top style="medium"/>
      <bottom style="thick"/>
    </border>
    <border>
      <left style="medium"/>
      <right style="medium"/>
      <top style="medium"/>
      <bottom style="thick"/>
    </border>
    <border>
      <left style="medium"/>
      <right style="thick"/>
      <top style="medium"/>
      <bottom style="thick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164" fontId="9" fillId="4" borderId="1" xfId="0" applyNumberFormat="1" applyFont="1" applyFill="1" applyBorder="1" applyAlignment="1">
      <alignment horizontal="center" vertical="center" wrapText="1"/>
    </xf>
    <xf numFmtId="164" fontId="9" fillId="4" borderId="2" xfId="0" applyNumberFormat="1" applyFont="1" applyFill="1" applyBorder="1" applyAlignment="1">
      <alignment horizontal="center" vertical="center" wrapText="1"/>
    </xf>
    <xf numFmtId="164" fontId="9" fillId="4" borderId="3" xfId="0" applyNumberFormat="1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164" fontId="9" fillId="4" borderId="4" xfId="0" applyNumberFormat="1" applyFont="1" applyFill="1" applyBorder="1" applyAlignment="1">
      <alignment horizontal="center" vertical="center" wrapText="1"/>
    </xf>
    <xf numFmtId="164" fontId="9" fillId="4" borderId="5" xfId="0" applyNumberFormat="1" applyFont="1" applyFill="1" applyBorder="1" applyAlignment="1">
      <alignment horizontal="center" vertical="center" wrapText="1"/>
    </xf>
    <xf numFmtId="164" fontId="9" fillId="4" borderId="6" xfId="0" applyNumberFormat="1" applyFont="1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 vertical="center" wrapText="1"/>
    </xf>
    <xf numFmtId="164" fontId="9" fillId="2" borderId="2" xfId="0" applyNumberFormat="1" applyFont="1" applyFill="1" applyBorder="1" applyAlignment="1">
      <alignment horizontal="center" vertical="center" wrapText="1"/>
    </xf>
    <xf numFmtId="164" fontId="9" fillId="2" borderId="3" xfId="0" applyNumberFormat="1" applyFont="1" applyFill="1" applyBorder="1" applyAlignment="1">
      <alignment horizontal="center" vertical="center" wrapText="1"/>
    </xf>
    <xf numFmtId="164" fontId="9" fillId="2" borderId="4" xfId="0" applyNumberFormat="1" applyFont="1" applyFill="1" applyBorder="1" applyAlignment="1">
      <alignment horizontal="center" vertical="center" wrapText="1"/>
    </xf>
    <xf numFmtId="164" fontId="9" fillId="2" borderId="5" xfId="0" applyNumberFormat="1" applyFont="1" applyFill="1" applyBorder="1" applyAlignment="1">
      <alignment horizontal="center" vertical="center" wrapText="1"/>
    </xf>
    <xf numFmtId="164" fontId="9" fillId="2" borderId="6" xfId="0" applyNumberFormat="1" applyFont="1" applyFill="1" applyBorder="1" applyAlignment="1">
      <alignment horizontal="center" vertical="center" wrapText="1"/>
    </xf>
    <xf numFmtId="0" fontId="9" fillId="4" borderId="1" xfId="0" applyNumberFormat="1" applyFont="1" applyFill="1" applyBorder="1" applyAlignment="1">
      <alignment horizontal="center" vertical="center" wrapText="1"/>
    </xf>
    <xf numFmtId="0" fontId="9" fillId="4" borderId="2" xfId="0" applyNumberFormat="1" applyFont="1" applyFill="1" applyBorder="1" applyAlignment="1">
      <alignment horizontal="center" vertical="center" wrapText="1"/>
    </xf>
    <xf numFmtId="0" fontId="9" fillId="4" borderId="3" xfId="0" applyNumberFormat="1" applyFont="1" applyFill="1" applyBorder="1" applyAlignment="1">
      <alignment horizontal="center" vertical="center" wrapText="1"/>
    </xf>
    <xf numFmtId="0" fontId="9" fillId="4" borderId="4" xfId="0" applyNumberFormat="1" applyFont="1" applyFill="1" applyBorder="1" applyAlignment="1">
      <alignment horizontal="center" vertical="center" wrapText="1"/>
    </xf>
    <xf numFmtId="0" fontId="9" fillId="4" borderId="5" xfId="0" applyNumberFormat="1" applyFont="1" applyFill="1" applyBorder="1" applyAlignment="1">
      <alignment horizontal="center" vertical="center" wrapText="1"/>
    </xf>
    <xf numFmtId="0" fontId="9" fillId="4" borderId="6" xfId="0" applyNumberFormat="1" applyFont="1" applyFill="1" applyBorder="1" applyAlignment="1">
      <alignment horizontal="center" vertical="center" wrapText="1"/>
    </xf>
    <xf numFmtId="0" fontId="10" fillId="5" borderId="8" xfId="0" applyFont="1" applyFill="1" applyBorder="1" applyAlignment="1">
      <alignment horizontal="center" vertical="center" wrapText="1"/>
    </xf>
    <xf numFmtId="0" fontId="10" fillId="5" borderId="9" xfId="0" applyFont="1" applyFill="1" applyBorder="1" applyAlignment="1">
      <alignment horizontal="center" vertical="center" wrapText="1"/>
    </xf>
    <xf numFmtId="0" fontId="10" fillId="5" borderId="9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2" borderId="11" xfId="0" applyFont="1" applyFill="1" applyBorder="1" applyAlignment="1">
      <alignment horizontal="center"/>
    </xf>
    <xf numFmtId="0" fontId="11" fillId="2" borderId="12" xfId="0" applyFont="1" applyFill="1" applyBorder="1" applyAlignment="1">
      <alignment horizontal="center"/>
    </xf>
    <xf numFmtId="164" fontId="11" fillId="2" borderId="12" xfId="0" applyNumberFormat="1" applyFont="1" applyFill="1" applyBorder="1" applyAlignment="1">
      <alignment horizontal="center"/>
    </xf>
    <xf numFmtId="0" fontId="11" fillId="2" borderId="12" xfId="0" applyFont="1" applyFill="1" applyBorder="1" applyAlignment="1">
      <alignment horizontal="center"/>
    </xf>
    <xf numFmtId="164" fontId="0" fillId="2" borderId="12" xfId="0" applyNumberFormat="1" applyFont="1" applyFill="1" applyBorder="1" applyAlignment="1">
      <alignment horizontal="center"/>
    </xf>
    <xf numFmtId="164" fontId="11" fillId="2" borderId="13" xfId="0" applyNumberFormat="1" applyFont="1" applyFill="1" applyBorder="1" applyAlignment="1">
      <alignment horizontal="center"/>
    </xf>
    <xf numFmtId="0" fontId="11" fillId="3" borderId="11" xfId="0" applyFont="1" applyFill="1" applyBorder="1" applyAlignment="1">
      <alignment horizontal="center"/>
    </xf>
    <xf numFmtId="0" fontId="11" fillId="3" borderId="12" xfId="0" applyFont="1" applyFill="1" applyBorder="1" applyAlignment="1">
      <alignment horizontal="center"/>
    </xf>
    <xf numFmtId="164" fontId="11" fillId="3" borderId="12" xfId="0" applyNumberFormat="1" applyFont="1" applyFill="1" applyBorder="1" applyAlignment="1">
      <alignment horizontal="center"/>
    </xf>
    <xf numFmtId="0" fontId="11" fillId="3" borderId="12" xfId="0" applyFont="1" applyFill="1" applyBorder="1" applyAlignment="1">
      <alignment horizontal="center"/>
    </xf>
    <xf numFmtId="164" fontId="0" fillId="3" borderId="12" xfId="0" applyNumberFormat="1" applyFont="1" applyFill="1" applyBorder="1" applyAlignment="1">
      <alignment horizontal="center"/>
    </xf>
    <xf numFmtId="164" fontId="11" fillId="3" borderId="13" xfId="0" applyNumberFormat="1" applyFont="1" applyFill="1" applyBorder="1" applyAlignment="1">
      <alignment horizontal="center"/>
    </xf>
    <xf numFmtId="0" fontId="11" fillId="6" borderId="11" xfId="0" applyFont="1" applyFill="1" applyBorder="1" applyAlignment="1">
      <alignment horizontal="center"/>
    </xf>
    <xf numFmtId="0" fontId="11" fillId="6" borderId="12" xfId="0" applyFont="1" applyFill="1" applyBorder="1" applyAlignment="1">
      <alignment horizontal="center"/>
    </xf>
    <xf numFmtId="164" fontId="11" fillId="6" borderId="12" xfId="0" applyNumberFormat="1" applyFont="1" applyFill="1" applyBorder="1" applyAlignment="1">
      <alignment horizontal="center"/>
    </xf>
    <xf numFmtId="0" fontId="11" fillId="6" borderId="12" xfId="0" applyFont="1" applyFill="1" applyBorder="1" applyAlignment="1">
      <alignment horizontal="center"/>
    </xf>
    <xf numFmtId="164" fontId="0" fillId="6" borderId="12" xfId="0" applyNumberFormat="1" applyFont="1" applyFill="1" applyBorder="1" applyAlignment="1">
      <alignment horizontal="center"/>
    </xf>
    <xf numFmtId="164" fontId="11" fillId="6" borderId="13" xfId="0" applyNumberFormat="1" applyFont="1" applyFill="1" applyBorder="1" applyAlignment="1">
      <alignment horizontal="center"/>
    </xf>
    <xf numFmtId="0" fontId="11" fillId="7" borderId="11" xfId="0" applyFont="1" applyFill="1" applyBorder="1" applyAlignment="1">
      <alignment horizontal="center"/>
    </xf>
    <xf numFmtId="0" fontId="11" fillId="7" borderId="12" xfId="0" applyFont="1" applyFill="1" applyBorder="1" applyAlignment="1">
      <alignment horizontal="center"/>
    </xf>
    <xf numFmtId="164" fontId="11" fillId="7" borderId="12" xfId="0" applyNumberFormat="1" applyFont="1" applyFill="1" applyBorder="1" applyAlignment="1">
      <alignment horizontal="center"/>
    </xf>
    <xf numFmtId="0" fontId="11" fillId="7" borderId="12" xfId="0" applyFont="1" applyFill="1" applyBorder="1" applyAlignment="1">
      <alignment horizontal="center"/>
    </xf>
    <xf numFmtId="164" fontId="11" fillId="7" borderId="13" xfId="0" applyNumberFormat="1" applyFont="1" applyFill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164" fontId="11" fillId="0" borderId="12" xfId="0" applyNumberFormat="1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164" fontId="11" fillId="0" borderId="13" xfId="0" applyNumberFormat="1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164" fontId="11" fillId="0" borderId="15" xfId="0" applyNumberFormat="1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164" fontId="11" fillId="0" borderId="16" xfId="0" applyNumberFormat="1" applyFont="1" applyBorder="1" applyAlignment="1">
      <alignment horizontal="center"/>
    </xf>
    <xf numFmtId="0" fontId="12" fillId="5" borderId="12" xfId="0" applyFont="1" applyFill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0" fontId="10" fillId="8" borderId="8" xfId="0" applyFont="1" applyFill="1" applyBorder="1" applyAlignment="1">
      <alignment horizontal="center"/>
    </xf>
    <xf numFmtId="0" fontId="10" fillId="8" borderId="9" xfId="0" applyFont="1" applyFill="1" applyBorder="1" applyAlignment="1">
      <alignment horizontal="center"/>
    </xf>
    <xf numFmtId="0" fontId="10" fillId="8" borderId="10" xfId="0" applyFont="1" applyFill="1" applyBorder="1" applyAlignment="1">
      <alignment horizontal="center"/>
    </xf>
    <xf numFmtId="0" fontId="10" fillId="8" borderId="11" xfId="0" applyFont="1" applyFill="1" applyBorder="1" applyAlignment="1">
      <alignment horizontal="center"/>
    </xf>
    <xf numFmtId="0" fontId="10" fillId="8" borderId="12" xfId="0" applyFont="1" applyFill="1" applyBorder="1" applyAlignment="1">
      <alignment horizontal="center"/>
    </xf>
    <xf numFmtId="0" fontId="10" fillId="8" borderId="13" xfId="0" applyFont="1" applyFill="1" applyBorder="1" applyAlignment="1">
      <alignment horizontal="center"/>
    </xf>
    <xf numFmtId="164" fontId="0" fillId="0" borderId="14" xfId="0" applyNumberFormat="1" applyBorder="1" applyAlignment="1">
      <alignment/>
    </xf>
    <xf numFmtId="164" fontId="0" fillId="0" borderId="15" xfId="0" applyNumberFormat="1" applyBorder="1" applyAlignment="1">
      <alignment/>
    </xf>
    <xf numFmtId="0" fontId="0" fillId="0" borderId="15" xfId="0" applyBorder="1" applyAlignment="1">
      <alignment/>
    </xf>
    <xf numFmtId="164" fontId="0" fillId="0" borderId="16" xfId="0" applyNumberFormat="1" applyBorder="1" applyAlignment="1">
      <alignment/>
    </xf>
    <xf numFmtId="164" fontId="0" fillId="0" borderId="14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0" fontId="12" fillId="8" borderId="17" xfId="0" applyFont="1" applyFill="1" applyBorder="1" applyAlignment="1">
      <alignment horizontal="center" vertical="center" wrapText="1"/>
    </xf>
    <xf numFmtId="0" fontId="10" fillId="8" borderId="18" xfId="0" applyFont="1" applyFill="1" applyBorder="1" applyAlignment="1">
      <alignment horizontal="center"/>
    </xf>
    <xf numFmtId="0" fontId="12" fillId="8" borderId="19" xfId="0" applyFont="1" applyFill="1" applyBorder="1" applyAlignment="1">
      <alignment horizontal="center" vertical="center" wrapText="1"/>
    </xf>
    <xf numFmtId="0" fontId="12" fillId="8" borderId="20" xfId="0" applyFont="1" applyFill="1" applyBorder="1" applyAlignment="1">
      <alignment horizontal="center" vertical="center" wrapText="1"/>
    </xf>
    <xf numFmtId="0" fontId="10" fillId="8" borderId="21" xfId="0" applyFont="1" applyFill="1" applyBorder="1" applyAlignment="1">
      <alignment/>
    </xf>
    <xf numFmtId="0" fontId="12" fillId="8" borderId="22" xfId="0" applyFont="1" applyFill="1" applyBorder="1" applyAlignment="1">
      <alignment horizontal="center" vertical="center" wrapText="1"/>
    </xf>
    <xf numFmtId="0" fontId="10" fillId="8" borderId="23" xfId="0" applyFont="1" applyFill="1" applyBorder="1" applyAlignment="1">
      <alignment horizontal="center"/>
    </xf>
    <xf numFmtId="0" fontId="10" fillId="8" borderId="23" xfId="0" applyFont="1" applyFill="1" applyBorder="1" applyAlignment="1">
      <alignment/>
    </xf>
    <xf numFmtId="0" fontId="13" fillId="8" borderId="24" xfId="0" applyFont="1" applyFill="1" applyBorder="1" applyAlignment="1">
      <alignment horizontal="center"/>
    </xf>
    <xf numFmtId="0" fontId="13" fillId="8" borderId="25" xfId="0" applyFont="1" applyFill="1" applyBorder="1" applyAlignment="1">
      <alignment horizontal="center"/>
    </xf>
    <xf numFmtId="0" fontId="13" fillId="8" borderId="26" xfId="0" applyFont="1" applyFill="1" applyBorder="1" applyAlignment="1">
      <alignment horizontal="center"/>
    </xf>
    <xf numFmtId="0" fontId="0" fillId="0" borderId="27" xfId="0" applyBorder="1" applyAlignment="1">
      <alignment horizontal="center" vertical="center" wrapText="1"/>
    </xf>
    <xf numFmtId="164" fontId="0" fillId="0" borderId="28" xfId="0" applyNumberFormat="1" applyBorder="1" applyAlignment="1">
      <alignment/>
    </xf>
    <xf numFmtId="164" fontId="0" fillId="0" borderId="29" xfId="0" applyNumberFormat="1" applyBorder="1" applyAlignment="1">
      <alignment horizontal="center" vertical="center" wrapText="1"/>
    </xf>
    <xf numFmtId="0" fontId="0" fillId="0" borderId="12" xfId="0" applyBorder="1" applyAlignment="1">
      <alignment/>
    </xf>
    <xf numFmtId="164" fontId="0" fillId="0" borderId="12" xfId="0" applyNumberFormat="1" applyBorder="1" applyAlignment="1">
      <alignment horizontal="center" vertical="center" wrapText="1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/>
    </xf>
    <xf numFmtId="10" fontId="0" fillId="0" borderId="34" xfId="0" applyNumberFormat="1" applyBorder="1" applyAlignment="1">
      <alignment/>
    </xf>
    <xf numFmtId="164" fontId="0" fillId="0" borderId="35" xfId="0" applyNumberFormat="1" applyBorder="1" applyAlignment="1">
      <alignment horizontal="center" vertical="center" wrapText="1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3" borderId="39" xfId="0" applyFill="1" applyBorder="1" applyAlignment="1">
      <alignment/>
    </xf>
    <xf numFmtId="0" fontId="0" fillId="3" borderId="40" xfId="0" applyFill="1" applyBorder="1" applyAlignment="1">
      <alignment/>
    </xf>
    <xf numFmtId="0" fontId="0" fillId="3" borderId="41" xfId="0" applyFill="1" applyBorder="1" applyAlignment="1">
      <alignment/>
    </xf>
    <xf numFmtId="164" fontId="0" fillId="0" borderId="42" xfId="0" applyNumberFormat="1" applyBorder="1" applyAlignment="1">
      <alignment horizontal="center" vertical="center" wrapText="1"/>
    </xf>
    <xf numFmtId="164" fontId="0" fillId="0" borderId="43" xfId="0" applyNumberForma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1" u="none" baseline="0">
                <a:solidFill>
                  <a:srgbClr val="003300"/>
                </a:solidFill>
                <a:latin typeface="Arial"/>
                <a:ea typeface="Arial"/>
                <a:cs typeface="Arial"/>
              </a:rPr>
              <a:t>CUOTAS</a:t>
            </a:r>
          </a:p>
        </c:rich>
      </c:tx>
      <c:layout>
        <c:manualLayout>
          <c:xMode val="factor"/>
          <c:yMode val="factor"/>
          <c:x val="-0.007"/>
          <c:y val="-0.01975"/>
        </c:manualLayout>
      </c:layout>
      <c:spPr>
        <a:noFill/>
        <a:ln>
          <a:noFill/>
        </a:ln>
      </c:spPr>
    </c:title>
    <c:view3D>
      <c:rotX val="23"/>
      <c:rotY val="44"/>
      <c:depthPercent val="100"/>
      <c:rAngAx val="1"/>
    </c:view3D>
    <c:plotArea>
      <c:layout>
        <c:manualLayout>
          <c:xMode val="edge"/>
          <c:yMode val="edge"/>
          <c:x val="0.04275"/>
          <c:y val="0.08575"/>
          <c:w val="0.83175"/>
          <c:h val="0.83475"/>
        </c:manualLayout>
      </c:layout>
      <c:bar3DChart>
        <c:barDir val="col"/>
        <c:grouping val="clustered"/>
        <c:varyColors val="0"/>
        <c:ser>
          <c:idx val="0"/>
          <c:order val="0"/>
          <c:tx>
            <c:v>CUOTA MENSUAL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25" b="1" i="1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'[1]COMPARATIVA HIPOTECAS'!$B$22:$C$30</c:f>
              <c:multiLvlStrCache>
                <c:ptCount val="9"/>
                <c:lvl>
                  <c:pt idx="0">
                    <c:v>CAJA CANTABRIA 30</c:v>
                  </c:pt>
                  <c:pt idx="1">
                    <c:v>CAJA CANTABRIA 25</c:v>
                  </c:pt>
                  <c:pt idx="2">
                    <c:v>CAJA CANTABRIA 20</c:v>
                  </c:pt>
                  <c:pt idx="3">
                    <c:v>CAJA MADRID 25</c:v>
                  </c:pt>
                  <c:pt idx="4">
                    <c:v>CAJA MADRID 20</c:v>
                  </c:pt>
                  <c:pt idx="5">
                    <c:v>CAJA NAVARRA</c:v>
                  </c:pt>
                  <c:pt idx="6">
                    <c:v>CAJA CANTABRIA 20 0.5</c:v>
                  </c:pt>
                  <c:pt idx="7">
                    <c:v>CCLM</c:v>
                  </c:pt>
                  <c:pt idx="8">
                    <c:v>CAJA NAVARRA</c:v>
                  </c:pt>
                </c:lvl>
              </c:multiLvlStrCache>
            </c:multiLvlStrRef>
          </c:cat>
          <c:val>
            <c:numRef>
              <c:f>'[1]COMPARATIVA HIPOTECAS'!$I$22:$I$30</c:f>
              <c:numCache>
                <c:ptCount val="9"/>
                <c:pt idx="0">
                  <c:v>705.57</c:v>
                </c:pt>
                <c:pt idx="1">
                  <c:v>767.27</c:v>
                </c:pt>
                <c:pt idx="2">
                  <c:v>864.81</c:v>
                </c:pt>
                <c:pt idx="3">
                  <c:v>749.87</c:v>
                </c:pt>
                <c:pt idx="4">
                  <c:v>848.31</c:v>
                </c:pt>
                <c:pt idx="5">
                  <c:v>846.89</c:v>
                </c:pt>
                <c:pt idx="6">
                  <c:v>857.62</c:v>
                </c:pt>
                <c:pt idx="7">
                  <c:v>845.46</c:v>
                </c:pt>
                <c:pt idx="8">
                  <c:v>836.23</c:v>
                </c:pt>
              </c:numCache>
            </c:numRef>
          </c:val>
          <c:shape val="box"/>
        </c:ser>
        <c:ser>
          <c:idx val="1"/>
          <c:order val="1"/>
          <c:tx>
            <c:v>CUOTRA ANUAL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'[1]COMPARATIVA HIPOTECAS'!$B$22:$C$30</c:f>
              <c:multiLvlStrCache>
                <c:ptCount val="9"/>
                <c:lvl>
                  <c:pt idx="0">
                    <c:v>CAJA CANTABRIA 30</c:v>
                  </c:pt>
                  <c:pt idx="1">
                    <c:v>CAJA CANTABRIA 25</c:v>
                  </c:pt>
                  <c:pt idx="2">
                    <c:v>CAJA CANTABRIA 20</c:v>
                  </c:pt>
                  <c:pt idx="3">
                    <c:v>CAJA MADRID 25</c:v>
                  </c:pt>
                  <c:pt idx="4">
                    <c:v>CAJA MADRID 20</c:v>
                  </c:pt>
                  <c:pt idx="5">
                    <c:v>CAJA NAVARRA</c:v>
                  </c:pt>
                  <c:pt idx="6">
                    <c:v>CAJA CANTABRIA 20 0.5</c:v>
                  </c:pt>
                  <c:pt idx="7">
                    <c:v>CCLM</c:v>
                  </c:pt>
                  <c:pt idx="8">
                    <c:v>CAJA NAVARRA</c:v>
                  </c:pt>
                </c:lvl>
              </c:multiLvlStrCache>
            </c:multiLvlStrRef>
          </c:cat>
          <c:val>
            <c:numRef>
              <c:f>'[1]COMPARATIVA HIPOTECAS'!$L$22:$L$30</c:f>
              <c:numCache>
                <c:ptCount val="9"/>
                <c:pt idx="0">
                  <c:v>8466.84</c:v>
                </c:pt>
                <c:pt idx="1">
                  <c:v>9207.24</c:v>
                </c:pt>
                <c:pt idx="2">
                  <c:v>10377.72</c:v>
                </c:pt>
                <c:pt idx="3">
                  <c:v>8998.44</c:v>
                </c:pt>
                <c:pt idx="4">
                  <c:v>10179.72</c:v>
                </c:pt>
                <c:pt idx="5">
                  <c:v>10162.68</c:v>
                </c:pt>
                <c:pt idx="6">
                  <c:v>10291.44</c:v>
                </c:pt>
                <c:pt idx="7">
                  <c:v>10145.52</c:v>
                </c:pt>
                <c:pt idx="8">
                  <c:v>10034.76</c:v>
                </c:pt>
              </c:numCache>
            </c:numRef>
          </c:val>
          <c:shape val="box"/>
        </c:ser>
        <c:shape val="box"/>
        <c:axId val="27080179"/>
        <c:axId val="42395020"/>
      </c:bar3DChart>
      <c:catAx>
        <c:axId val="270801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latin typeface="Arial"/>
                    <a:ea typeface="Arial"/>
                    <a:cs typeface="Arial"/>
                  </a:rPr>
                  <a:t>BANCOS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42395020"/>
        <c:crosses val="autoZero"/>
        <c:auto val="1"/>
        <c:lblOffset val="100"/>
        <c:tickLblSkip val="1"/>
        <c:noMultiLvlLbl val="0"/>
      </c:catAx>
      <c:valAx>
        <c:axId val="423950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08017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375"/>
          <c:y val="0.4285"/>
        </c:manualLayout>
      </c:layout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00FF00"/>
        </a:gs>
        <a:gs pos="100000">
          <a:srgbClr val="99CCFF"/>
        </a:gs>
      </a:gsLst>
      <a:lin ang="5400000" scaled="1"/>
    </a:gradFill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086"/>
          <c:w val="0.842"/>
          <c:h val="0.83"/>
        </c:manualLayout>
      </c:layout>
      <c:barChart>
        <c:barDir val="col"/>
        <c:grouping val="clustered"/>
        <c:varyColors val="0"/>
        <c:ser>
          <c:idx val="0"/>
          <c:order val="0"/>
          <c:tx>
            <c:v>INTERESES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'[1]COMPARATIVA HIPOTECAS'!$B$22:$C$30</c:f>
              <c:multiLvlStrCache>
                <c:ptCount val="9"/>
                <c:lvl>
                  <c:pt idx="0">
                    <c:v>CAJA CANTABRIA 30</c:v>
                  </c:pt>
                  <c:pt idx="1">
                    <c:v>CAJA CANTABRIA 25</c:v>
                  </c:pt>
                  <c:pt idx="2">
                    <c:v>CAJA CANTABRIA 20</c:v>
                  </c:pt>
                  <c:pt idx="3">
                    <c:v>CAJA MADRID 25</c:v>
                  </c:pt>
                  <c:pt idx="4">
                    <c:v>CAJA MADRID 20</c:v>
                  </c:pt>
                  <c:pt idx="5">
                    <c:v>CAJA NAVARRA</c:v>
                  </c:pt>
                  <c:pt idx="6">
                    <c:v>CAJA CANTABRIA 20 0.5</c:v>
                  </c:pt>
                  <c:pt idx="7">
                    <c:v>CCLM</c:v>
                  </c:pt>
                  <c:pt idx="8">
                    <c:v>CAJA NAVARRA</c:v>
                  </c:pt>
                </c:lvl>
              </c:multiLvlStrCache>
            </c:multiLvlStrRef>
          </c:cat>
          <c:val>
            <c:numRef>
              <c:f>'[1]COMPARATIVA HIPOTECAS'!$K$22:$K$30</c:f>
              <c:numCache>
                <c:ptCount val="9"/>
                <c:pt idx="0">
                  <c:v>124054.59000000001</c:v>
                </c:pt>
                <c:pt idx="1">
                  <c:v>100230.39</c:v>
                </c:pt>
                <c:pt idx="2">
                  <c:v>77603.79</c:v>
                </c:pt>
                <c:pt idx="3">
                  <c:v>95010.39</c:v>
                </c:pt>
                <c:pt idx="4">
                  <c:v>73643.79</c:v>
                </c:pt>
                <c:pt idx="5">
                  <c:v>73302.99</c:v>
                </c:pt>
                <c:pt idx="6">
                  <c:v>75878.19000000002</c:v>
                </c:pt>
                <c:pt idx="7">
                  <c:v>72959.79000000002</c:v>
                </c:pt>
                <c:pt idx="8">
                  <c:v>70744.59000000001</c:v>
                </c:pt>
              </c:numCache>
            </c:numRef>
          </c:val>
        </c:ser>
        <c:axId val="46010861"/>
        <c:axId val="11444566"/>
      </c:barChart>
      <c:catAx>
        <c:axId val="460108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BANCOS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444566"/>
        <c:crosses val="autoZero"/>
        <c:auto val="1"/>
        <c:lblOffset val="100"/>
        <c:noMultiLvlLbl val="0"/>
      </c:catAx>
      <c:valAx>
        <c:axId val="114445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EUROS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0108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75"/>
          <c:y val="0.90875"/>
        </c:manualLayout>
      </c:layout>
      <c:overlay val="0"/>
    </c:legend>
    <c:plotVisOnly val="1"/>
    <c:dispBlanksAs val="gap"/>
    <c:showDLblsOverMax val="0"/>
  </c:chart>
  <c:spPr>
    <a:gradFill rotWithShape="1">
      <a:gsLst>
        <a:gs pos="0">
          <a:srgbClr val="FF99CC"/>
        </a:gs>
        <a:gs pos="100000">
          <a:srgbClr val="FFFF99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447675</xdr:colOff>
      <xdr:row>3</xdr:row>
      <xdr:rowOff>104775</xdr:rowOff>
    </xdr:from>
    <xdr:to>
      <xdr:col>32</xdr:col>
      <xdr:colOff>38100</xdr:colOff>
      <xdr:row>31</xdr:row>
      <xdr:rowOff>47625</xdr:rowOff>
    </xdr:to>
    <xdr:graphicFrame>
      <xdr:nvGraphicFramePr>
        <xdr:cNvPr id="1" name="Chart 1"/>
        <xdr:cNvGraphicFramePr/>
      </xdr:nvGraphicFramePr>
      <xdr:xfrm>
        <a:off x="10172700" y="381000"/>
        <a:ext cx="14068425" cy="561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447675</xdr:colOff>
      <xdr:row>31</xdr:row>
      <xdr:rowOff>38100</xdr:rowOff>
    </xdr:from>
    <xdr:to>
      <xdr:col>31</xdr:col>
      <xdr:colOff>742950</xdr:colOff>
      <xdr:row>57</xdr:row>
      <xdr:rowOff>85725</xdr:rowOff>
    </xdr:to>
    <xdr:graphicFrame>
      <xdr:nvGraphicFramePr>
        <xdr:cNvPr id="2" name="Chart 2"/>
        <xdr:cNvGraphicFramePr/>
      </xdr:nvGraphicFramePr>
      <xdr:xfrm>
        <a:off x="10172700" y="5991225"/>
        <a:ext cx="14011275" cy="5057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B:\PERSONAL,%20DINEROS,%20EXCEL%20IMPORTANTES\hipotec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PARATIVA HIPOTECAS"/>
      <sheetName val="PROVISIÓN DE FONDOS"/>
      <sheetName val="COMP. HIPOTECAS"/>
      <sheetName val="CALCULO CUOTA"/>
      <sheetName val="INICIAL"/>
    </sheetNames>
    <sheetDataSet>
      <sheetData sheetId="0">
        <row r="22">
          <cell r="B22" t="str">
            <v>CAJA CANTABRIA 30</v>
          </cell>
          <cell r="I22">
            <v>705.57</v>
          </cell>
          <cell r="K22">
            <v>124054.59000000001</v>
          </cell>
          <cell r="L22">
            <v>8466.84</v>
          </cell>
        </row>
        <row r="23">
          <cell r="B23" t="str">
            <v>CAJA CANTABRIA 25</v>
          </cell>
          <cell r="I23">
            <v>767.27</v>
          </cell>
          <cell r="K23">
            <v>100230.39</v>
          </cell>
          <cell r="L23">
            <v>9207.24</v>
          </cell>
        </row>
        <row r="24">
          <cell r="B24" t="str">
            <v>CAJA CANTABRIA 20</v>
          </cell>
          <cell r="I24">
            <v>864.81</v>
          </cell>
          <cell r="K24">
            <v>77603.79</v>
          </cell>
          <cell r="L24">
            <v>10377.72</v>
          </cell>
        </row>
        <row r="25">
          <cell r="B25" t="str">
            <v>CAJA MADRID 25</v>
          </cell>
          <cell r="I25">
            <v>749.87</v>
          </cell>
          <cell r="K25">
            <v>95010.39</v>
          </cell>
          <cell r="L25">
            <v>8998.44</v>
          </cell>
        </row>
        <row r="26">
          <cell r="B26" t="str">
            <v>CAJA MADRID 20</v>
          </cell>
          <cell r="I26">
            <v>848.31</v>
          </cell>
          <cell r="K26">
            <v>73643.79</v>
          </cell>
          <cell r="L26">
            <v>10179.72</v>
          </cell>
        </row>
        <row r="27">
          <cell r="B27" t="str">
            <v>CAJA NAVARRA</v>
          </cell>
          <cell r="I27">
            <v>846.89</v>
          </cell>
          <cell r="K27">
            <v>73302.99</v>
          </cell>
          <cell r="L27">
            <v>10162.68</v>
          </cell>
        </row>
        <row r="28">
          <cell r="B28" t="str">
            <v>CAJA CANTABRIA 20 0.5</v>
          </cell>
          <cell r="I28">
            <v>857.62</v>
          </cell>
          <cell r="K28">
            <v>75878.19000000002</v>
          </cell>
          <cell r="L28">
            <v>10291.44</v>
          </cell>
        </row>
        <row r="29">
          <cell r="B29" t="str">
            <v>CCLM</v>
          </cell>
          <cell r="I29">
            <v>845.46</v>
          </cell>
          <cell r="K29">
            <v>72959.79000000002</v>
          </cell>
          <cell r="L29">
            <v>10145.52</v>
          </cell>
        </row>
        <row r="30">
          <cell r="B30" t="str">
            <v>CAJA NAVARRA</v>
          </cell>
          <cell r="I30">
            <v>836.23</v>
          </cell>
          <cell r="K30">
            <v>70744.59000000001</v>
          </cell>
          <cell r="L30">
            <v>10034.76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L43"/>
  <sheetViews>
    <sheetView tabSelected="1" zoomScale="75" zoomScaleNormal="75" workbookViewId="0" topLeftCell="A1">
      <selection activeCell="B9" sqref="B9:I9"/>
    </sheetView>
  </sheetViews>
  <sheetFormatPr defaultColWidth="11.421875" defaultRowHeight="12.75"/>
  <cols>
    <col min="1" max="1" width="4.28125" style="0" customWidth="1"/>
    <col min="4" max="4" width="11.7109375" style="0" bestFit="1" customWidth="1"/>
    <col min="9" max="9" width="13.57421875" style="0" bestFit="1" customWidth="1"/>
    <col min="10" max="10" width="13.140625" style="0" bestFit="1" customWidth="1"/>
    <col min="11" max="11" width="11.7109375" style="0" bestFit="1" customWidth="1"/>
  </cols>
  <sheetData>
    <row r="2" ht="9" customHeight="1" thickBot="1"/>
    <row r="3" ht="13.5" hidden="1" thickBot="1"/>
    <row r="4" spans="2:9" ht="18.75" customHeight="1" thickBot="1" thickTop="1">
      <c r="B4" s="1" t="s">
        <v>10</v>
      </c>
      <c r="C4" s="2"/>
      <c r="D4" s="2"/>
      <c r="E4" s="2"/>
      <c r="F4" s="2"/>
      <c r="G4" s="2"/>
      <c r="H4" s="2"/>
      <c r="I4" s="3"/>
    </row>
    <row r="5" spans="2:9" ht="13.5" thickTop="1">
      <c r="B5" s="4"/>
      <c r="C5" s="5"/>
      <c r="D5" s="5"/>
      <c r="E5" s="5"/>
      <c r="F5" s="5"/>
      <c r="G5" s="5"/>
      <c r="H5" s="5"/>
      <c r="I5" s="6"/>
    </row>
    <row r="6" spans="2:9" ht="10.5" customHeight="1" thickBot="1">
      <c r="B6" s="7"/>
      <c r="C6" s="8"/>
      <c r="D6" s="8"/>
      <c r="E6" s="8"/>
      <c r="F6" s="8"/>
      <c r="G6" s="8"/>
      <c r="H6" s="8"/>
      <c r="I6" s="9"/>
    </row>
    <row r="7" spans="2:9" ht="13.5" thickTop="1">
      <c r="B7" s="1" t="s">
        <v>8</v>
      </c>
      <c r="C7" s="2"/>
      <c r="D7" s="2"/>
      <c r="E7" s="3"/>
      <c r="F7" s="10">
        <v>169000</v>
      </c>
      <c r="G7" s="11"/>
      <c r="H7" s="11"/>
      <c r="I7" s="12"/>
    </row>
    <row r="8" spans="2:9" ht="13.5" thickBot="1">
      <c r="B8" s="13"/>
      <c r="C8" s="14"/>
      <c r="D8" s="14"/>
      <c r="E8" s="15"/>
      <c r="F8" s="16"/>
      <c r="G8" s="17"/>
      <c r="H8" s="17"/>
      <c r="I8" s="18"/>
    </row>
    <row r="9" spans="2:9" ht="14.25" thickBot="1" thickTop="1">
      <c r="B9" s="19"/>
      <c r="C9" s="19"/>
      <c r="D9" s="19"/>
      <c r="E9" s="19"/>
      <c r="F9" s="19"/>
      <c r="G9" s="19"/>
      <c r="H9" s="19"/>
      <c r="I9" s="19"/>
    </row>
    <row r="10" spans="2:9" ht="13.5" thickTop="1">
      <c r="B10" s="1" t="s">
        <v>9</v>
      </c>
      <c r="C10" s="2"/>
      <c r="D10" s="2"/>
      <c r="E10" s="3"/>
      <c r="F10" s="20">
        <f>0.8*F7</f>
        <v>135200</v>
      </c>
      <c r="G10" s="21"/>
      <c r="H10" s="21"/>
      <c r="I10" s="22"/>
    </row>
    <row r="11" spans="2:9" ht="13.5" thickBot="1">
      <c r="B11" s="13"/>
      <c r="C11" s="14"/>
      <c r="D11" s="14"/>
      <c r="E11" s="15"/>
      <c r="F11" s="23"/>
      <c r="G11" s="24"/>
      <c r="H11" s="24"/>
      <c r="I11" s="25"/>
    </row>
    <row r="12" spans="2:9" ht="14.25" thickBot="1" thickTop="1">
      <c r="B12" s="19"/>
      <c r="C12" s="19"/>
      <c r="D12" s="19"/>
      <c r="E12" s="19"/>
      <c r="F12" s="19"/>
      <c r="G12" s="19"/>
      <c r="H12" s="19"/>
      <c r="I12" s="19"/>
    </row>
    <row r="13" spans="2:10" ht="13.5" thickTop="1">
      <c r="B13" s="1" t="s">
        <v>13</v>
      </c>
      <c r="C13" s="2"/>
      <c r="D13" s="2"/>
      <c r="E13" s="3"/>
      <c r="F13" s="10">
        <v>130000</v>
      </c>
      <c r="G13" s="11"/>
      <c r="H13" s="11"/>
      <c r="I13" s="12"/>
      <c r="J13" t="s">
        <v>66</v>
      </c>
    </row>
    <row r="14" spans="2:9" ht="13.5" thickBot="1">
      <c r="B14" s="13"/>
      <c r="C14" s="14"/>
      <c r="D14" s="14"/>
      <c r="E14" s="15"/>
      <c r="F14" s="16"/>
      <c r="G14" s="17"/>
      <c r="H14" s="17"/>
      <c r="I14" s="18"/>
    </row>
    <row r="15" spans="2:9" ht="14.25" thickBot="1" thickTop="1">
      <c r="B15" s="19"/>
      <c r="C15" s="19"/>
      <c r="D15" s="19"/>
      <c r="E15" s="19"/>
      <c r="F15" s="19"/>
      <c r="G15" s="19"/>
      <c r="H15" s="19"/>
      <c r="I15" s="19"/>
    </row>
    <row r="16" spans="2:9" ht="13.5" thickTop="1">
      <c r="B16" s="1" t="s">
        <v>11</v>
      </c>
      <c r="C16" s="2"/>
      <c r="D16" s="2"/>
      <c r="E16" s="3"/>
      <c r="F16" s="26">
        <v>4.5</v>
      </c>
      <c r="G16" s="27"/>
      <c r="H16" s="27"/>
      <c r="I16" s="28"/>
    </row>
    <row r="17" spans="2:9" ht="13.5" thickBot="1">
      <c r="B17" s="13"/>
      <c r="C17" s="14"/>
      <c r="D17" s="14"/>
      <c r="E17" s="15"/>
      <c r="F17" s="29"/>
      <c r="G17" s="30"/>
      <c r="H17" s="30"/>
      <c r="I17" s="31"/>
    </row>
    <row r="18" spans="2:9" ht="14.25" thickBot="1" thickTop="1">
      <c r="B18" s="19"/>
      <c r="C18" s="19"/>
      <c r="D18" s="19"/>
      <c r="E18" s="19"/>
      <c r="F18" s="19"/>
      <c r="G18" s="19"/>
      <c r="H18" s="19"/>
      <c r="I18" s="19"/>
    </row>
    <row r="19" ht="13.5" thickTop="1"/>
    <row r="20" ht="13.5" thickBot="1"/>
    <row r="21" spans="2:12" s="36" customFormat="1" ht="32.25" customHeight="1">
      <c r="B21" s="32" t="s">
        <v>14</v>
      </c>
      <c r="C21" s="33"/>
      <c r="D21" s="34" t="s">
        <v>20</v>
      </c>
      <c r="E21" s="34" t="s">
        <v>15</v>
      </c>
      <c r="F21" s="34" t="s">
        <v>19</v>
      </c>
      <c r="G21" s="34" t="s">
        <v>12</v>
      </c>
      <c r="H21" s="34" t="s">
        <v>6</v>
      </c>
      <c r="I21" s="34" t="s">
        <v>16</v>
      </c>
      <c r="J21" s="34" t="s">
        <v>17</v>
      </c>
      <c r="K21" s="35" t="s">
        <v>5</v>
      </c>
      <c r="L21" s="35" t="s">
        <v>4</v>
      </c>
    </row>
    <row r="22" spans="2:12" ht="18" customHeight="1">
      <c r="B22" s="37" t="s">
        <v>36</v>
      </c>
      <c r="C22" s="38"/>
      <c r="D22" s="39">
        <f>$F$13</f>
        <v>130000</v>
      </c>
      <c r="E22" s="40">
        <v>0.6</v>
      </c>
      <c r="F22" s="40">
        <f>$F$16+E22</f>
        <v>5.1</v>
      </c>
      <c r="G22" s="40">
        <f>F22/(100*12)</f>
        <v>0.0042499999999999994</v>
      </c>
      <c r="H22" s="40">
        <v>30</v>
      </c>
      <c r="I22" s="41">
        <f>ROUND(D22*G22/(1-POWER(1+G22,-H22*12)),2)</f>
        <v>705.83</v>
      </c>
      <c r="J22" s="39">
        <f>I22*12*H22</f>
        <v>254098.80000000002</v>
      </c>
      <c r="K22" s="42">
        <f>J22-D22</f>
        <v>124098.80000000002</v>
      </c>
      <c r="L22" s="42">
        <f>I22*12</f>
        <v>8469.960000000001</v>
      </c>
    </row>
    <row r="23" spans="2:12" ht="18" customHeight="1">
      <c r="B23" s="37" t="s">
        <v>37</v>
      </c>
      <c r="C23" s="38"/>
      <c r="D23" s="39">
        <f aca="true" t="shared" si="0" ref="D23:D43">$F$13</f>
        <v>130000</v>
      </c>
      <c r="E23" s="40">
        <v>0.6</v>
      </c>
      <c r="F23" s="40">
        <f>$F$16+E23</f>
        <v>5.1</v>
      </c>
      <c r="G23" s="40">
        <f>F23/(100*12)</f>
        <v>0.0042499999999999994</v>
      </c>
      <c r="H23" s="40">
        <v>25</v>
      </c>
      <c r="I23" s="41">
        <f>ROUND(D23*G23/(1-POWER(1+G23,-H23*12)),2)</f>
        <v>767.56</v>
      </c>
      <c r="J23" s="39">
        <f>I23*12*H23</f>
        <v>230267.99999999997</v>
      </c>
      <c r="K23" s="42">
        <f>J23-D23</f>
        <v>100267.99999999997</v>
      </c>
      <c r="L23" s="42">
        <f aca="true" t="shared" si="1" ref="L23:L43">I23*12</f>
        <v>9210.72</v>
      </c>
    </row>
    <row r="24" spans="2:12" ht="18" customHeight="1">
      <c r="B24" s="37" t="s">
        <v>38</v>
      </c>
      <c r="C24" s="38"/>
      <c r="D24" s="39">
        <f t="shared" si="0"/>
        <v>130000</v>
      </c>
      <c r="E24" s="40">
        <v>0.6</v>
      </c>
      <c r="F24" s="40">
        <f>$F$16+E24</f>
        <v>5.1</v>
      </c>
      <c r="G24" s="40">
        <f>F24/(100*12)</f>
        <v>0.0042499999999999994</v>
      </c>
      <c r="H24" s="40">
        <v>20</v>
      </c>
      <c r="I24" s="41">
        <f>ROUND(D24*G24/(1-POWER(1+G24,-H24*12)),2)</f>
        <v>865.14</v>
      </c>
      <c r="J24" s="39">
        <f>I24*12*H24</f>
        <v>207633.6</v>
      </c>
      <c r="K24" s="42">
        <f>J24-D24</f>
        <v>77633.6</v>
      </c>
      <c r="L24" s="42">
        <f t="shared" si="1"/>
        <v>10381.68</v>
      </c>
    </row>
    <row r="25" spans="2:12" ht="18" customHeight="1">
      <c r="B25" s="43" t="s">
        <v>39</v>
      </c>
      <c r="C25" s="44"/>
      <c r="D25" s="45">
        <f t="shared" si="0"/>
        <v>130000</v>
      </c>
      <c r="E25" s="46">
        <v>0.37</v>
      </c>
      <c r="F25" s="46">
        <f>$F$16+E25</f>
        <v>4.87</v>
      </c>
      <c r="G25" s="46">
        <f aca="true" t="shared" si="2" ref="G25:G43">F25/(100*12)</f>
        <v>0.004058333333333333</v>
      </c>
      <c r="H25" s="46">
        <v>25</v>
      </c>
      <c r="I25" s="47">
        <f>ROUND(D25*G25/(1-POWER(1+G25,-H25*12)),2)</f>
        <v>750.15</v>
      </c>
      <c r="J25" s="45">
        <f>I25*12*H25</f>
        <v>225044.99999999997</v>
      </c>
      <c r="K25" s="48">
        <f>J25-D25</f>
        <v>95044.99999999997</v>
      </c>
      <c r="L25" s="48">
        <f t="shared" si="1"/>
        <v>9001.8</v>
      </c>
    </row>
    <row r="26" spans="2:12" ht="18" customHeight="1">
      <c r="B26" s="43" t="s">
        <v>40</v>
      </c>
      <c r="C26" s="44"/>
      <c r="D26" s="45">
        <f t="shared" si="0"/>
        <v>130000</v>
      </c>
      <c r="E26" s="46">
        <v>0.37</v>
      </c>
      <c r="F26" s="46">
        <f>$F$16+E26</f>
        <v>4.87</v>
      </c>
      <c r="G26" s="46">
        <f t="shared" si="2"/>
        <v>0.004058333333333333</v>
      </c>
      <c r="H26" s="46">
        <v>20</v>
      </c>
      <c r="I26" s="47">
        <f>ROUND(D26*G26/(1-POWER(1+G26,-H26*12)),2)</f>
        <v>848.63</v>
      </c>
      <c r="J26" s="45">
        <f>I26*12*H26</f>
        <v>203671.19999999998</v>
      </c>
      <c r="K26" s="48">
        <f>J26-D26</f>
        <v>73671.19999999998</v>
      </c>
      <c r="L26" s="48">
        <f t="shared" si="1"/>
        <v>10183.56</v>
      </c>
    </row>
    <row r="27" spans="2:12" ht="18" customHeight="1">
      <c r="B27" s="49" t="s">
        <v>22</v>
      </c>
      <c r="C27" s="50"/>
      <c r="D27" s="51">
        <f t="shared" si="0"/>
        <v>130000</v>
      </c>
      <c r="E27" s="52">
        <v>0.35</v>
      </c>
      <c r="F27" s="52">
        <f aca="true" t="shared" si="3" ref="F27:F43">$F$16+E27</f>
        <v>4.85</v>
      </c>
      <c r="G27" s="52">
        <f t="shared" si="2"/>
        <v>0.0040416666666666665</v>
      </c>
      <c r="H27" s="52">
        <v>20</v>
      </c>
      <c r="I27" s="53">
        <f aca="true" t="shared" si="4" ref="I27:I43">ROUND(D27*G27/(1-POWER(1+G27,-H27*12)),2)</f>
        <v>847.21</v>
      </c>
      <c r="J27" s="51">
        <f aca="true" t="shared" si="5" ref="J27:J43">I27*12*H27</f>
        <v>203330.40000000002</v>
      </c>
      <c r="K27" s="54">
        <f aca="true" t="shared" si="6" ref="K27:K43">J27-D27</f>
        <v>73330.40000000002</v>
      </c>
      <c r="L27" s="54">
        <f t="shared" si="1"/>
        <v>10166.52</v>
      </c>
    </row>
    <row r="28" spans="2:12" ht="18" customHeight="1">
      <c r="B28" s="37" t="s">
        <v>54</v>
      </c>
      <c r="C28" s="38"/>
      <c r="D28" s="39">
        <f t="shared" si="0"/>
        <v>130000</v>
      </c>
      <c r="E28" s="40">
        <v>0.5</v>
      </c>
      <c r="F28" s="40">
        <f t="shared" si="3"/>
        <v>5</v>
      </c>
      <c r="G28" s="40">
        <f t="shared" si="2"/>
        <v>0.004166666666666667</v>
      </c>
      <c r="H28" s="40">
        <v>20</v>
      </c>
      <c r="I28" s="41">
        <f t="shared" si="4"/>
        <v>857.94</v>
      </c>
      <c r="J28" s="39">
        <f t="shared" si="5"/>
        <v>205905.6</v>
      </c>
      <c r="K28" s="42">
        <f t="shared" si="6"/>
        <v>75905.6</v>
      </c>
      <c r="L28" s="42">
        <f t="shared" si="1"/>
        <v>10295.28</v>
      </c>
    </row>
    <row r="29" spans="2:12" ht="18" customHeight="1">
      <c r="B29" s="55" t="s">
        <v>65</v>
      </c>
      <c r="C29" s="56"/>
      <c r="D29" s="57">
        <f t="shared" si="0"/>
        <v>130000</v>
      </c>
      <c r="E29" s="58">
        <v>0.33</v>
      </c>
      <c r="F29" s="58">
        <f t="shared" si="3"/>
        <v>4.83</v>
      </c>
      <c r="G29" s="58">
        <f t="shared" si="2"/>
        <v>0.004025</v>
      </c>
      <c r="H29" s="58">
        <v>20</v>
      </c>
      <c r="I29" s="57">
        <f t="shared" si="4"/>
        <v>845.78</v>
      </c>
      <c r="J29" s="57">
        <f t="shared" si="5"/>
        <v>202987.2</v>
      </c>
      <c r="K29" s="59">
        <f t="shared" si="6"/>
        <v>72987.20000000001</v>
      </c>
      <c r="L29" s="59">
        <f t="shared" si="1"/>
        <v>10149.36</v>
      </c>
    </row>
    <row r="30" spans="2:12" ht="18" customHeight="1">
      <c r="B30" s="49" t="s">
        <v>22</v>
      </c>
      <c r="C30" s="50"/>
      <c r="D30" s="51">
        <f t="shared" si="0"/>
        <v>130000</v>
      </c>
      <c r="E30" s="52">
        <v>0.2</v>
      </c>
      <c r="F30" s="52">
        <f t="shared" si="3"/>
        <v>4.7</v>
      </c>
      <c r="G30" s="52">
        <f t="shared" si="2"/>
        <v>0.003916666666666666</v>
      </c>
      <c r="H30" s="52">
        <v>20</v>
      </c>
      <c r="I30" s="53">
        <f>ROUND(D30*G30/(1-POWER(1+G30,-H30*12)),2)</f>
        <v>836.54</v>
      </c>
      <c r="J30" s="51">
        <f>I30*12*H30</f>
        <v>200769.59999999998</v>
      </c>
      <c r="K30" s="54">
        <f>J30-D30</f>
        <v>70769.59999999998</v>
      </c>
      <c r="L30" s="54">
        <f>I30*12</f>
        <v>10038.48</v>
      </c>
    </row>
    <row r="31" spans="2:12" ht="18" customHeight="1">
      <c r="B31" s="60" t="s">
        <v>23</v>
      </c>
      <c r="C31" s="61"/>
      <c r="D31" s="62">
        <f t="shared" si="0"/>
        <v>130000</v>
      </c>
      <c r="E31" s="63"/>
      <c r="F31" s="63">
        <f t="shared" si="3"/>
        <v>4.5</v>
      </c>
      <c r="G31" s="63">
        <f t="shared" si="2"/>
        <v>0.00375</v>
      </c>
      <c r="H31" s="63"/>
      <c r="I31" s="62" t="e">
        <f t="shared" si="4"/>
        <v>#DIV/0!</v>
      </c>
      <c r="J31" s="62" t="e">
        <f t="shared" si="5"/>
        <v>#DIV/0!</v>
      </c>
      <c r="K31" s="64" t="e">
        <f t="shared" si="6"/>
        <v>#DIV/0!</v>
      </c>
      <c r="L31" s="64" t="e">
        <f t="shared" si="1"/>
        <v>#DIV/0!</v>
      </c>
    </row>
    <row r="32" spans="2:12" ht="18" customHeight="1">
      <c r="B32" s="60" t="s">
        <v>24</v>
      </c>
      <c r="C32" s="61"/>
      <c r="D32" s="62">
        <f t="shared" si="0"/>
        <v>130000</v>
      </c>
      <c r="E32" s="63"/>
      <c r="F32" s="63">
        <f t="shared" si="3"/>
        <v>4.5</v>
      </c>
      <c r="G32" s="63">
        <f t="shared" si="2"/>
        <v>0.00375</v>
      </c>
      <c r="H32" s="63"/>
      <c r="I32" s="62" t="e">
        <f t="shared" si="4"/>
        <v>#DIV/0!</v>
      </c>
      <c r="J32" s="62" t="e">
        <f t="shared" si="5"/>
        <v>#DIV/0!</v>
      </c>
      <c r="K32" s="64" t="e">
        <f t="shared" si="6"/>
        <v>#DIV/0!</v>
      </c>
      <c r="L32" s="64" t="e">
        <f t="shared" si="1"/>
        <v>#DIV/0!</v>
      </c>
    </row>
    <row r="33" spans="2:12" ht="18" customHeight="1">
      <c r="B33" s="60" t="s">
        <v>25</v>
      </c>
      <c r="C33" s="61"/>
      <c r="D33" s="62">
        <f t="shared" si="0"/>
        <v>130000</v>
      </c>
      <c r="E33" s="63"/>
      <c r="F33" s="63">
        <f t="shared" si="3"/>
        <v>4.5</v>
      </c>
      <c r="G33" s="63">
        <f t="shared" si="2"/>
        <v>0.00375</v>
      </c>
      <c r="H33" s="63"/>
      <c r="I33" s="62" t="e">
        <f t="shared" si="4"/>
        <v>#DIV/0!</v>
      </c>
      <c r="J33" s="62" t="e">
        <f t="shared" si="5"/>
        <v>#DIV/0!</v>
      </c>
      <c r="K33" s="64" t="e">
        <f t="shared" si="6"/>
        <v>#DIV/0!</v>
      </c>
      <c r="L33" s="64" t="e">
        <f t="shared" si="1"/>
        <v>#DIV/0!</v>
      </c>
    </row>
    <row r="34" spans="2:12" ht="18" customHeight="1">
      <c r="B34" s="60" t="s">
        <v>26</v>
      </c>
      <c r="C34" s="61"/>
      <c r="D34" s="62">
        <f t="shared" si="0"/>
        <v>130000</v>
      </c>
      <c r="E34" s="63"/>
      <c r="F34" s="63">
        <f t="shared" si="3"/>
        <v>4.5</v>
      </c>
      <c r="G34" s="63">
        <f t="shared" si="2"/>
        <v>0.00375</v>
      </c>
      <c r="H34" s="63"/>
      <c r="I34" s="62" t="e">
        <f t="shared" si="4"/>
        <v>#DIV/0!</v>
      </c>
      <c r="J34" s="62" t="e">
        <f t="shared" si="5"/>
        <v>#DIV/0!</v>
      </c>
      <c r="K34" s="64" t="e">
        <f t="shared" si="6"/>
        <v>#DIV/0!</v>
      </c>
      <c r="L34" s="64" t="e">
        <f t="shared" si="1"/>
        <v>#DIV/0!</v>
      </c>
    </row>
    <row r="35" spans="2:12" ht="18" customHeight="1">
      <c r="B35" s="60" t="s">
        <v>27</v>
      </c>
      <c r="C35" s="61"/>
      <c r="D35" s="62">
        <f t="shared" si="0"/>
        <v>130000</v>
      </c>
      <c r="E35" s="63"/>
      <c r="F35" s="63">
        <f t="shared" si="3"/>
        <v>4.5</v>
      </c>
      <c r="G35" s="63">
        <f t="shared" si="2"/>
        <v>0.00375</v>
      </c>
      <c r="H35" s="63"/>
      <c r="I35" s="62" t="e">
        <f t="shared" si="4"/>
        <v>#DIV/0!</v>
      </c>
      <c r="J35" s="62" t="e">
        <f t="shared" si="5"/>
        <v>#DIV/0!</v>
      </c>
      <c r="K35" s="64" t="e">
        <f t="shared" si="6"/>
        <v>#DIV/0!</v>
      </c>
      <c r="L35" s="64" t="e">
        <f t="shared" si="1"/>
        <v>#DIV/0!</v>
      </c>
    </row>
    <row r="36" spans="2:12" ht="18" customHeight="1">
      <c r="B36" s="60" t="s">
        <v>28</v>
      </c>
      <c r="C36" s="61"/>
      <c r="D36" s="62">
        <f t="shared" si="0"/>
        <v>130000</v>
      </c>
      <c r="E36" s="63"/>
      <c r="F36" s="63">
        <f t="shared" si="3"/>
        <v>4.5</v>
      </c>
      <c r="G36" s="63">
        <f t="shared" si="2"/>
        <v>0.00375</v>
      </c>
      <c r="H36" s="63"/>
      <c r="I36" s="62" t="e">
        <f t="shared" si="4"/>
        <v>#DIV/0!</v>
      </c>
      <c r="J36" s="62" t="e">
        <f t="shared" si="5"/>
        <v>#DIV/0!</v>
      </c>
      <c r="K36" s="64" t="e">
        <f t="shared" si="6"/>
        <v>#DIV/0!</v>
      </c>
      <c r="L36" s="64" t="e">
        <f t="shared" si="1"/>
        <v>#DIV/0!</v>
      </c>
    </row>
    <row r="37" spans="2:12" ht="18" customHeight="1">
      <c r="B37" s="60" t="s">
        <v>29</v>
      </c>
      <c r="C37" s="61"/>
      <c r="D37" s="62">
        <f t="shared" si="0"/>
        <v>130000</v>
      </c>
      <c r="E37" s="63"/>
      <c r="F37" s="63">
        <f t="shared" si="3"/>
        <v>4.5</v>
      </c>
      <c r="G37" s="63">
        <f t="shared" si="2"/>
        <v>0.00375</v>
      </c>
      <c r="H37" s="63"/>
      <c r="I37" s="62" t="e">
        <f t="shared" si="4"/>
        <v>#DIV/0!</v>
      </c>
      <c r="J37" s="62" t="e">
        <f t="shared" si="5"/>
        <v>#DIV/0!</v>
      </c>
      <c r="K37" s="64" t="e">
        <f t="shared" si="6"/>
        <v>#DIV/0!</v>
      </c>
      <c r="L37" s="64" t="e">
        <f t="shared" si="1"/>
        <v>#DIV/0!</v>
      </c>
    </row>
    <row r="38" spans="2:12" ht="18" customHeight="1">
      <c r="B38" s="60" t="s">
        <v>30</v>
      </c>
      <c r="C38" s="61"/>
      <c r="D38" s="62">
        <f t="shared" si="0"/>
        <v>130000</v>
      </c>
      <c r="E38" s="63"/>
      <c r="F38" s="63">
        <f t="shared" si="3"/>
        <v>4.5</v>
      </c>
      <c r="G38" s="63">
        <f t="shared" si="2"/>
        <v>0.00375</v>
      </c>
      <c r="H38" s="63"/>
      <c r="I38" s="62" t="e">
        <f t="shared" si="4"/>
        <v>#DIV/0!</v>
      </c>
      <c r="J38" s="62" t="e">
        <f t="shared" si="5"/>
        <v>#DIV/0!</v>
      </c>
      <c r="K38" s="64" t="e">
        <f t="shared" si="6"/>
        <v>#DIV/0!</v>
      </c>
      <c r="L38" s="64" t="e">
        <f t="shared" si="1"/>
        <v>#DIV/0!</v>
      </c>
    </row>
    <row r="39" spans="2:12" ht="18" customHeight="1">
      <c r="B39" s="60" t="s">
        <v>31</v>
      </c>
      <c r="C39" s="61"/>
      <c r="D39" s="62">
        <f t="shared" si="0"/>
        <v>130000</v>
      </c>
      <c r="E39" s="63"/>
      <c r="F39" s="63">
        <f t="shared" si="3"/>
        <v>4.5</v>
      </c>
      <c r="G39" s="63">
        <f t="shared" si="2"/>
        <v>0.00375</v>
      </c>
      <c r="H39" s="63"/>
      <c r="I39" s="62" t="e">
        <f t="shared" si="4"/>
        <v>#DIV/0!</v>
      </c>
      <c r="J39" s="62" t="e">
        <f t="shared" si="5"/>
        <v>#DIV/0!</v>
      </c>
      <c r="K39" s="64" t="e">
        <f t="shared" si="6"/>
        <v>#DIV/0!</v>
      </c>
      <c r="L39" s="64" t="e">
        <f t="shared" si="1"/>
        <v>#DIV/0!</v>
      </c>
    </row>
    <row r="40" spans="2:12" ht="18" customHeight="1">
      <c r="B40" s="60" t="s">
        <v>32</v>
      </c>
      <c r="C40" s="61"/>
      <c r="D40" s="62">
        <f t="shared" si="0"/>
        <v>130000</v>
      </c>
      <c r="E40" s="63"/>
      <c r="F40" s="63">
        <f t="shared" si="3"/>
        <v>4.5</v>
      </c>
      <c r="G40" s="63">
        <f t="shared" si="2"/>
        <v>0.00375</v>
      </c>
      <c r="H40" s="63"/>
      <c r="I40" s="62" t="e">
        <f t="shared" si="4"/>
        <v>#DIV/0!</v>
      </c>
      <c r="J40" s="62" t="e">
        <f t="shared" si="5"/>
        <v>#DIV/0!</v>
      </c>
      <c r="K40" s="64" t="e">
        <f t="shared" si="6"/>
        <v>#DIV/0!</v>
      </c>
      <c r="L40" s="64" t="e">
        <f t="shared" si="1"/>
        <v>#DIV/0!</v>
      </c>
    </row>
    <row r="41" spans="2:12" ht="18" customHeight="1">
      <c r="B41" s="60" t="s">
        <v>33</v>
      </c>
      <c r="C41" s="61"/>
      <c r="D41" s="62">
        <f t="shared" si="0"/>
        <v>130000</v>
      </c>
      <c r="E41" s="63"/>
      <c r="F41" s="63">
        <f t="shared" si="3"/>
        <v>4.5</v>
      </c>
      <c r="G41" s="63">
        <f t="shared" si="2"/>
        <v>0.00375</v>
      </c>
      <c r="H41" s="63"/>
      <c r="I41" s="62" t="e">
        <f t="shared" si="4"/>
        <v>#DIV/0!</v>
      </c>
      <c r="J41" s="62" t="e">
        <f t="shared" si="5"/>
        <v>#DIV/0!</v>
      </c>
      <c r="K41" s="64" t="e">
        <f t="shared" si="6"/>
        <v>#DIV/0!</v>
      </c>
      <c r="L41" s="64" t="e">
        <f t="shared" si="1"/>
        <v>#DIV/0!</v>
      </c>
    </row>
    <row r="42" spans="2:12" ht="18" customHeight="1">
      <c r="B42" s="60" t="s">
        <v>34</v>
      </c>
      <c r="C42" s="61"/>
      <c r="D42" s="62">
        <f t="shared" si="0"/>
        <v>130000</v>
      </c>
      <c r="E42" s="63"/>
      <c r="F42" s="63">
        <f t="shared" si="3"/>
        <v>4.5</v>
      </c>
      <c r="G42" s="63">
        <f t="shared" si="2"/>
        <v>0.00375</v>
      </c>
      <c r="H42" s="63"/>
      <c r="I42" s="62" t="e">
        <f t="shared" si="4"/>
        <v>#DIV/0!</v>
      </c>
      <c r="J42" s="62" t="e">
        <f t="shared" si="5"/>
        <v>#DIV/0!</v>
      </c>
      <c r="K42" s="64" t="e">
        <f t="shared" si="6"/>
        <v>#DIV/0!</v>
      </c>
      <c r="L42" s="64" t="e">
        <f t="shared" si="1"/>
        <v>#DIV/0!</v>
      </c>
    </row>
    <row r="43" spans="2:12" ht="18" customHeight="1" thickBot="1">
      <c r="B43" s="65" t="s">
        <v>35</v>
      </c>
      <c r="C43" s="66"/>
      <c r="D43" s="67">
        <f t="shared" si="0"/>
        <v>130000</v>
      </c>
      <c r="E43" s="68"/>
      <c r="F43" s="68">
        <f t="shared" si="3"/>
        <v>4.5</v>
      </c>
      <c r="G43" s="68">
        <f t="shared" si="2"/>
        <v>0.00375</v>
      </c>
      <c r="H43" s="68"/>
      <c r="I43" s="67" t="e">
        <f t="shared" si="4"/>
        <v>#DIV/0!</v>
      </c>
      <c r="J43" s="67" t="e">
        <f t="shared" si="5"/>
        <v>#DIV/0!</v>
      </c>
      <c r="K43" s="69" t="e">
        <f t="shared" si="6"/>
        <v>#DIV/0!</v>
      </c>
      <c r="L43" s="69" t="e">
        <f t="shared" si="1"/>
        <v>#DIV/0!</v>
      </c>
    </row>
  </sheetData>
  <mergeCells count="37">
    <mergeCell ref="B40:C40"/>
    <mergeCell ref="B41:C41"/>
    <mergeCell ref="B42:C42"/>
    <mergeCell ref="B43:C43"/>
    <mergeCell ref="B36:C36"/>
    <mergeCell ref="B37:C37"/>
    <mergeCell ref="B38:C38"/>
    <mergeCell ref="B39:C39"/>
    <mergeCell ref="B32:C32"/>
    <mergeCell ref="B33:C33"/>
    <mergeCell ref="B34:C34"/>
    <mergeCell ref="B35:C35"/>
    <mergeCell ref="B28:C28"/>
    <mergeCell ref="B29:C29"/>
    <mergeCell ref="B30:C30"/>
    <mergeCell ref="B31:C31"/>
    <mergeCell ref="B24:C24"/>
    <mergeCell ref="B25:C25"/>
    <mergeCell ref="B26:C26"/>
    <mergeCell ref="B27:C27"/>
    <mergeCell ref="B18:I18"/>
    <mergeCell ref="B21:C21"/>
    <mergeCell ref="B22:C22"/>
    <mergeCell ref="B23:C23"/>
    <mergeCell ref="B13:E14"/>
    <mergeCell ref="F13:I14"/>
    <mergeCell ref="B15:I15"/>
    <mergeCell ref="B16:E17"/>
    <mergeCell ref="F16:I17"/>
    <mergeCell ref="B9:I9"/>
    <mergeCell ref="B10:E11"/>
    <mergeCell ref="F10:I11"/>
    <mergeCell ref="B12:I12"/>
    <mergeCell ref="B4:I4"/>
    <mergeCell ref="B5:I6"/>
    <mergeCell ref="B7:E8"/>
    <mergeCell ref="F7:I8"/>
  </mergeCell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W30"/>
  <sheetViews>
    <sheetView workbookViewId="0" topLeftCell="A1">
      <selection activeCell="C15" sqref="C15:J15"/>
    </sheetView>
  </sheetViews>
  <sheetFormatPr defaultColWidth="11.421875" defaultRowHeight="12.75"/>
  <cols>
    <col min="2" max="2" width="17.8515625" style="0" customWidth="1"/>
    <col min="4" max="4" width="14.421875" style="0" bestFit="1" customWidth="1"/>
    <col min="8" max="8" width="14.421875" style="0" bestFit="1" customWidth="1"/>
    <col min="13" max="13" width="21.8515625" style="0" customWidth="1"/>
    <col min="14" max="14" width="13.00390625" style="0" customWidth="1"/>
    <col min="15" max="15" width="16.140625" style="0" bestFit="1" customWidth="1"/>
    <col min="16" max="16" width="12.7109375" style="0" bestFit="1" customWidth="1"/>
    <col min="23" max="23" width="12.00390625" style="0" customWidth="1"/>
  </cols>
  <sheetData>
    <row r="3" ht="13.5" thickBot="1"/>
    <row r="4" spans="3:10" ht="14.25" thickBot="1" thickTop="1">
      <c r="C4" s="1" t="s">
        <v>10</v>
      </c>
      <c r="D4" s="2"/>
      <c r="E4" s="2"/>
      <c r="F4" s="2"/>
      <c r="G4" s="2"/>
      <c r="H4" s="2"/>
      <c r="I4" s="2"/>
      <c r="J4" s="3"/>
    </row>
    <row r="5" spans="3:10" ht="13.5" thickTop="1">
      <c r="C5" s="4"/>
      <c r="D5" s="5"/>
      <c r="E5" s="5"/>
      <c r="F5" s="5"/>
      <c r="G5" s="5"/>
      <c r="H5" s="5"/>
      <c r="I5" s="5"/>
      <c r="J5" s="6"/>
    </row>
    <row r="6" spans="3:13" ht="13.5" thickBot="1">
      <c r="C6" s="7"/>
      <c r="D6" s="8"/>
      <c r="E6" s="8"/>
      <c r="F6" s="8"/>
      <c r="G6" s="8"/>
      <c r="H6" s="8"/>
      <c r="I6" s="8"/>
      <c r="J6" s="9"/>
      <c r="M6" s="70" t="s">
        <v>43</v>
      </c>
    </row>
    <row r="7" spans="3:13" ht="13.5" thickTop="1">
      <c r="C7" s="1" t="s">
        <v>8</v>
      </c>
      <c r="D7" s="2"/>
      <c r="E7" s="2"/>
      <c r="F7" s="3"/>
      <c r="G7" s="10">
        <v>169000</v>
      </c>
      <c r="H7" s="11"/>
      <c r="I7" s="11"/>
      <c r="J7" s="12"/>
      <c r="M7" s="71">
        <f>0.07*G13</f>
        <v>9100</v>
      </c>
    </row>
    <row r="8" spans="3:10" ht="13.5" thickBot="1">
      <c r="C8" s="13"/>
      <c r="D8" s="14"/>
      <c r="E8" s="14"/>
      <c r="F8" s="15"/>
      <c r="G8" s="16"/>
      <c r="H8" s="17"/>
      <c r="I8" s="17"/>
      <c r="J8" s="18"/>
    </row>
    <row r="9" spans="3:16" ht="14.25" thickBot="1" thickTop="1">
      <c r="C9" s="19"/>
      <c r="D9" s="19"/>
      <c r="E9" s="19"/>
      <c r="F9" s="19"/>
      <c r="G9" s="19"/>
      <c r="H9" s="19"/>
      <c r="I9" s="19"/>
      <c r="J9" s="19"/>
      <c r="M9" s="72" t="s">
        <v>46</v>
      </c>
      <c r="N9" s="73"/>
      <c r="O9" s="73"/>
      <c r="P9" s="74"/>
    </row>
    <row r="10" spans="3:16" ht="13.5" thickTop="1">
      <c r="C10" s="1" t="s">
        <v>9</v>
      </c>
      <c r="D10" s="2"/>
      <c r="E10" s="2"/>
      <c r="F10" s="3"/>
      <c r="G10" s="20">
        <f>0.8*G7</f>
        <v>135200</v>
      </c>
      <c r="H10" s="21"/>
      <c r="I10" s="21"/>
      <c r="J10" s="22"/>
      <c r="M10" s="75" t="s">
        <v>3</v>
      </c>
      <c r="N10" s="76" t="s">
        <v>44</v>
      </c>
      <c r="O10" s="76" t="s">
        <v>45</v>
      </c>
      <c r="P10" s="77" t="s">
        <v>2</v>
      </c>
    </row>
    <row r="11" spans="3:16" ht="13.5" thickBot="1">
      <c r="C11" s="13"/>
      <c r="D11" s="14"/>
      <c r="E11" s="14"/>
      <c r="F11" s="15"/>
      <c r="G11" s="23"/>
      <c r="H11" s="24"/>
      <c r="I11" s="24"/>
      <c r="J11" s="25"/>
      <c r="M11" s="78">
        <f>M7</f>
        <v>9100</v>
      </c>
      <c r="N11" s="79">
        <f>K23</f>
        <v>2656.24</v>
      </c>
      <c r="O11" s="80">
        <v>0</v>
      </c>
      <c r="P11" s="81">
        <f>M11+N11+O11</f>
        <v>11756.24</v>
      </c>
    </row>
    <row r="12" spans="3:10" ht="14.25" thickBot="1" thickTop="1">
      <c r="C12" s="19"/>
      <c r="D12" s="19"/>
      <c r="E12" s="19"/>
      <c r="F12" s="19"/>
      <c r="G12" s="19"/>
      <c r="H12" s="19"/>
      <c r="I12" s="19"/>
      <c r="J12" s="19"/>
    </row>
    <row r="13" spans="3:16" ht="13.5" thickTop="1">
      <c r="C13" s="1" t="s">
        <v>13</v>
      </c>
      <c r="D13" s="2"/>
      <c r="E13" s="2"/>
      <c r="F13" s="3"/>
      <c r="G13" s="10">
        <v>130000</v>
      </c>
      <c r="H13" s="11"/>
      <c r="I13" s="11"/>
      <c r="J13" s="12"/>
      <c r="M13" s="72" t="s">
        <v>47</v>
      </c>
      <c r="N13" s="73"/>
      <c r="O13" s="73"/>
      <c r="P13" s="74"/>
    </row>
    <row r="14" spans="3:16" ht="13.5" thickBot="1">
      <c r="C14" s="13"/>
      <c r="D14" s="14"/>
      <c r="E14" s="14"/>
      <c r="F14" s="15"/>
      <c r="G14" s="16"/>
      <c r="H14" s="17"/>
      <c r="I14" s="17"/>
      <c r="J14" s="18"/>
      <c r="M14" s="75" t="s">
        <v>3</v>
      </c>
      <c r="N14" s="76" t="s">
        <v>44</v>
      </c>
      <c r="O14" s="76" t="s">
        <v>49</v>
      </c>
      <c r="P14" s="77" t="s">
        <v>2</v>
      </c>
    </row>
    <row r="15" spans="3:16" ht="14.25" thickBot="1" thickTop="1">
      <c r="C15" s="19"/>
      <c r="D15" s="19"/>
      <c r="E15" s="19"/>
      <c r="F15" s="19"/>
      <c r="G15" s="19"/>
      <c r="H15" s="19"/>
      <c r="I15" s="19"/>
      <c r="J15" s="19"/>
      <c r="M15" s="82">
        <f>M11</f>
        <v>9100</v>
      </c>
      <c r="N15" s="83">
        <f>K23</f>
        <v>2656.24</v>
      </c>
      <c r="O15" s="84">
        <v>600</v>
      </c>
      <c r="P15" s="85">
        <f>M15+N15+O15</f>
        <v>12356.24</v>
      </c>
    </row>
    <row r="16" spans="3:10" ht="14.25" thickBot="1" thickTop="1">
      <c r="C16" s="1" t="s">
        <v>11</v>
      </c>
      <c r="D16" s="2"/>
      <c r="E16" s="2"/>
      <c r="F16" s="3"/>
      <c r="G16" s="26">
        <v>4.5</v>
      </c>
      <c r="H16" s="27"/>
      <c r="I16" s="27"/>
      <c r="J16" s="28"/>
    </row>
    <row r="17" spans="3:16" ht="13.5" thickBot="1">
      <c r="C17" s="13"/>
      <c r="D17" s="14"/>
      <c r="E17" s="14"/>
      <c r="F17" s="15"/>
      <c r="G17" s="29"/>
      <c r="H17" s="30"/>
      <c r="I17" s="30"/>
      <c r="J17" s="31"/>
      <c r="M17" s="72" t="s">
        <v>48</v>
      </c>
      <c r="N17" s="73"/>
      <c r="O17" s="73"/>
      <c r="P17" s="74"/>
    </row>
    <row r="18" spans="3:16" ht="14.25" thickBot="1" thickTop="1">
      <c r="C18" s="19"/>
      <c r="D18" s="19"/>
      <c r="E18" s="19"/>
      <c r="F18" s="19"/>
      <c r="G18" s="19"/>
      <c r="H18" s="19"/>
      <c r="I18" s="19"/>
      <c r="J18" s="19"/>
      <c r="M18" s="75" t="s">
        <v>3</v>
      </c>
      <c r="N18" s="76" t="s">
        <v>44</v>
      </c>
      <c r="O18" s="76" t="s">
        <v>50</v>
      </c>
      <c r="P18" s="77" t="s">
        <v>2</v>
      </c>
    </row>
    <row r="19" spans="13:16" ht="14.25" thickBot="1" thickTop="1">
      <c r="M19" s="82">
        <f>M15</f>
        <v>9100</v>
      </c>
      <c r="N19" s="83">
        <f>K25</f>
        <v>5422.000000000001</v>
      </c>
      <c r="O19" s="84">
        <v>1000</v>
      </c>
      <c r="P19" s="85">
        <f>M19+N19+O19</f>
        <v>15522</v>
      </c>
    </row>
    <row r="20" ht="13.5" thickBot="1"/>
    <row r="21" spans="2:11" ht="14.25" thickBot="1" thickTop="1">
      <c r="B21" s="86" t="s">
        <v>14</v>
      </c>
      <c r="C21" s="87" t="s">
        <v>7</v>
      </c>
      <c r="D21" s="87"/>
      <c r="E21" s="87"/>
      <c r="F21" s="87"/>
      <c r="G21" s="87" t="s">
        <v>20</v>
      </c>
      <c r="H21" s="87"/>
      <c r="I21" s="87"/>
      <c r="J21" s="87"/>
      <c r="K21" s="88" t="s">
        <v>2</v>
      </c>
    </row>
    <row r="22" spans="2:23" ht="13.5" thickBot="1">
      <c r="B22" s="89"/>
      <c r="C22" s="90" t="s">
        <v>0</v>
      </c>
      <c r="D22" s="90" t="s">
        <v>42</v>
      </c>
      <c r="E22" s="90" t="s">
        <v>1</v>
      </c>
      <c r="F22" s="90" t="s">
        <v>41</v>
      </c>
      <c r="G22" s="90" t="s">
        <v>0</v>
      </c>
      <c r="H22" s="90" t="s">
        <v>42</v>
      </c>
      <c r="I22" s="90" t="s">
        <v>1</v>
      </c>
      <c r="J22" s="90" t="s">
        <v>41</v>
      </c>
      <c r="K22" s="91" t="s">
        <v>2</v>
      </c>
      <c r="M22" s="92" t="s">
        <v>51</v>
      </c>
      <c r="N22" s="92"/>
      <c r="O22" s="93" t="s">
        <v>52</v>
      </c>
      <c r="P22" s="93" t="s">
        <v>53</v>
      </c>
      <c r="Q22" s="94" t="s">
        <v>58</v>
      </c>
      <c r="R22" s="95"/>
      <c r="S22" s="95"/>
      <c r="T22" s="95"/>
      <c r="U22" s="95"/>
      <c r="V22" s="95"/>
      <c r="W22" s="96"/>
    </row>
    <row r="23" spans="2:23" ht="13.5" thickTop="1">
      <c r="B23" s="97" t="s">
        <v>18</v>
      </c>
      <c r="C23" s="98">
        <v>1000</v>
      </c>
      <c r="D23" s="98">
        <v>846.24</v>
      </c>
      <c r="E23" s="98">
        <v>520</v>
      </c>
      <c r="F23" s="98">
        <v>290</v>
      </c>
      <c r="G23" s="98">
        <v>0</v>
      </c>
      <c r="H23" s="98">
        <v>0</v>
      </c>
      <c r="I23" s="98">
        <v>0</v>
      </c>
      <c r="J23" s="98">
        <v>0</v>
      </c>
      <c r="K23" s="99">
        <f>SUM(C23:J23)</f>
        <v>2656.24</v>
      </c>
      <c r="M23" s="100" t="s">
        <v>55</v>
      </c>
      <c r="N23" s="101">
        <f>P15-P11</f>
        <v>600</v>
      </c>
      <c r="O23" s="101">
        <f>'[1]COMPARATIVA HIPOTECAS'!K24-'[1]COMPARATIVA HIPOTECAS'!K22</f>
        <v>-46450.80000000002</v>
      </c>
      <c r="P23" s="101">
        <f>N23+O23</f>
        <v>-45850.80000000002</v>
      </c>
      <c r="Q23" s="102" t="s">
        <v>59</v>
      </c>
      <c r="R23" s="103"/>
      <c r="S23" s="103"/>
      <c r="T23" s="103"/>
      <c r="U23" s="103"/>
      <c r="V23" s="103"/>
      <c r="W23" s="104"/>
    </row>
    <row r="24" spans="2:23" ht="13.5" thickBot="1">
      <c r="B24" s="105"/>
      <c r="C24" s="106"/>
      <c r="D24" s="107">
        <f>(D23/G7)</f>
        <v>0.005007337278106509</v>
      </c>
      <c r="E24" s="106"/>
      <c r="F24" s="106"/>
      <c r="G24" s="106"/>
      <c r="H24" s="106"/>
      <c r="I24" s="106"/>
      <c r="J24" s="106"/>
      <c r="K24" s="108"/>
      <c r="M24" s="100" t="s">
        <v>56</v>
      </c>
      <c r="N24" s="101"/>
      <c r="O24" s="101"/>
      <c r="P24" s="101"/>
      <c r="Q24" s="109" t="s">
        <v>60</v>
      </c>
      <c r="R24" s="110"/>
      <c r="S24" s="110"/>
      <c r="T24" s="110"/>
      <c r="U24" s="110"/>
      <c r="V24" s="110"/>
      <c r="W24" s="111"/>
    </row>
    <row r="25" spans="2:16" ht="13.5" thickTop="1">
      <c r="B25" s="97" t="s">
        <v>21</v>
      </c>
      <c r="C25" s="98">
        <v>450</v>
      </c>
      <c r="D25" s="98">
        <v>846.24</v>
      </c>
      <c r="E25" s="98">
        <v>300.56</v>
      </c>
      <c r="F25" s="98">
        <v>255.2</v>
      </c>
      <c r="G25" s="98">
        <v>500</v>
      </c>
      <c r="H25" s="98">
        <v>2564.03</v>
      </c>
      <c r="I25" s="98">
        <v>250.77</v>
      </c>
      <c r="J25" s="98">
        <v>255.2</v>
      </c>
      <c r="K25" s="99">
        <f>SUM(C25:J25)</f>
        <v>5422.000000000001</v>
      </c>
      <c r="M25" s="112"/>
      <c r="N25" s="113"/>
      <c r="O25" s="113"/>
      <c r="P25" s="114"/>
    </row>
    <row r="26" spans="2:23" ht="13.5" thickBot="1">
      <c r="B26" s="105"/>
      <c r="C26" s="106"/>
      <c r="D26" s="107">
        <f>D25/G7</f>
        <v>0.005007337278106509</v>
      </c>
      <c r="E26" s="106"/>
      <c r="F26" s="106"/>
      <c r="G26" s="106"/>
      <c r="H26" s="106"/>
      <c r="I26" s="106"/>
      <c r="J26" s="106"/>
      <c r="K26" s="108"/>
      <c r="M26" s="100" t="s">
        <v>55</v>
      </c>
      <c r="N26" s="101">
        <f>P19-P11</f>
        <v>3765.76</v>
      </c>
      <c r="O26" s="101">
        <f>'[1]COMPARATIVA HIPOTECAS'!K26-'[1]COMPARATIVA HIPOTECAS'!K22</f>
        <v>-50410.80000000002</v>
      </c>
      <c r="P26" s="101">
        <f>N26+O26</f>
        <v>-46645.040000000015</v>
      </c>
      <c r="Q26" s="102" t="s">
        <v>61</v>
      </c>
      <c r="R26" s="103"/>
      <c r="S26" s="103"/>
      <c r="T26" s="103"/>
      <c r="U26" s="103"/>
      <c r="V26" s="103"/>
      <c r="W26" s="104"/>
    </row>
    <row r="27" spans="13:23" ht="13.5" thickTop="1">
      <c r="M27" s="100" t="s">
        <v>57</v>
      </c>
      <c r="N27" s="101"/>
      <c r="O27" s="101"/>
      <c r="P27" s="101"/>
      <c r="Q27" s="109" t="s">
        <v>62</v>
      </c>
      <c r="R27" s="110"/>
      <c r="S27" s="110"/>
      <c r="T27" s="110"/>
      <c r="U27" s="110"/>
      <c r="V27" s="110"/>
      <c r="W27" s="111"/>
    </row>
    <row r="28" spans="13:16" ht="12.75">
      <c r="M28" s="112"/>
      <c r="N28" s="113"/>
      <c r="O28" s="113"/>
      <c r="P28" s="114"/>
    </row>
    <row r="29" spans="13:23" ht="12.75">
      <c r="M29" s="100" t="s">
        <v>56</v>
      </c>
      <c r="N29" s="115">
        <f>P19-P15</f>
        <v>3165.76</v>
      </c>
      <c r="O29" s="115">
        <f>'[1]COMPARATIVA HIPOTECAS'!K26-'[1]COMPARATIVA HIPOTECAS'!K24</f>
        <v>-3960</v>
      </c>
      <c r="P29" s="115">
        <f>N29+O29</f>
        <v>-794.2399999999998</v>
      </c>
      <c r="Q29" s="102" t="s">
        <v>63</v>
      </c>
      <c r="R29" s="103"/>
      <c r="S29" s="103"/>
      <c r="T29" s="103"/>
      <c r="U29" s="103"/>
      <c r="V29" s="103"/>
      <c r="W29" s="104"/>
    </row>
    <row r="30" spans="13:23" ht="12.75">
      <c r="M30" s="100" t="s">
        <v>57</v>
      </c>
      <c r="N30" s="116"/>
      <c r="O30" s="116"/>
      <c r="P30" s="116"/>
      <c r="Q30" s="109" t="s">
        <v>64</v>
      </c>
      <c r="R30" s="110"/>
      <c r="S30" s="110"/>
      <c r="T30" s="110"/>
      <c r="U30" s="110"/>
      <c r="V30" s="110"/>
      <c r="W30" s="111"/>
    </row>
  </sheetData>
  <mergeCells count="36">
    <mergeCell ref="P26:P27"/>
    <mergeCell ref="N29:N30"/>
    <mergeCell ref="O29:O30"/>
    <mergeCell ref="P29:P30"/>
    <mergeCell ref="B25:B26"/>
    <mergeCell ref="K25:K26"/>
    <mergeCell ref="N26:N27"/>
    <mergeCell ref="O26:O27"/>
    <mergeCell ref="K21:K22"/>
    <mergeCell ref="M22:N22"/>
    <mergeCell ref="Q22:W22"/>
    <mergeCell ref="B23:B24"/>
    <mergeCell ref="K23:K24"/>
    <mergeCell ref="N23:N24"/>
    <mergeCell ref="O23:O24"/>
    <mergeCell ref="P23:P24"/>
    <mergeCell ref="C18:J18"/>
    <mergeCell ref="B21:B22"/>
    <mergeCell ref="C21:F21"/>
    <mergeCell ref="G21:J21"/>
    <mergeCell ref="C15:J15"/>
    <mergeCell ref="C16:F17"/>
    <mergeCell ref="G16:J17"/>
    <mergeCell ref="M17:P17"/>
    <mergeCell ref="C12:J12"/>
    <mergeCell ref="C13:F14"/>
    <mergeCell ref="G13:J14"/>
    <mergeCell ref="M13:P13"/>
    <mergeCell ref="C9:J9"/>
    <mergeCell ref="M9:P9"/>
    <mergeCell ref="C10:F11"/>
    <mergeCell ref="G10:J11"/>
    <mergeCell ref="C4:J4"/>
    <mergeCell ref="C5:J6"/>
    <mergeCell ref="C7:F8"/>
    <mergeCell ref="G7:J8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D. Sistemas de Información</dc:creator>
  <cp:keywords/>
  <dc:description/>
  <cp:lastModifiedBy> D. Sistemas de Información</cp:lastModifiedBy>
  <dcterms:created xsi:type="dcterms:W3CDTF">2008-03-09T07:19:18Z</dcterms:created>
  <dcterms:modified xsi:type="dcterms:W3CDTF">2008-03-09T07:46:38Z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  <property fmtid="{D5CDD505-2E9C-101B-9397-08002B2CF9AE}" pid="3" name="_AdHocReviewCycle">
    <vt:i4>1900055382</vt:i4>
  </property>
  <property fmtid="{D5CDD505-2E9C-101B-9397-08002B2CF9AE}" pid="4" name="_EmailSubje">
    <vt:lpwstr>Descargas madronosciudadjardin</vt:lpwstr>
  </property>
  <property fmtid="{D5CDD505-2E9C-101B-9397-08002B2CF9AE}" pid="5" name="_AuthorEma">
    <vt:lpwstr>jgonzalezn@ree.es</vt:lpwstr>
  </property>
  <property fmtid="{D5CDD505-2E9C-101B-9397-08002B2CF9AE}" pid="6" name="_AuthorEmailDisplayNa">
    <vt:lpwstr>Gonzalez Nuevo, Jorge</vt:lpwstr>
  </property>
</Properties>
</file>