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15" windowWidth="9045" windowHeight="3075" tabRatio="671" firstSheet="1" activeTab="1"/>
  </bookViews>
  <sheets>
    <sheet name="Personalizar" sheetId="1" state="hidden" r:id="rId1"/>
    <sheet name="Datos del préstamo" sheetId="2" r:id="rId2"/>
    <sheet name="Tabla de amortización" sheetId="3" r:id="rId3"/>
    <sheet name="Gráfico resumen" sheetId="4" r:id="rId4"/>
    <sheet name="Lock" sheetId="5" state="veryHidden" r:id="rId5"/>
    <sheet name="ChgLoan" sheetId="6" state="veryHidden" r:id="rId6"/>
  </sheets>
  <definedNames>
    <definedName name="_xlnm.Print_Area" localSheetId="1">'Datos del préstamo'!$C$3:$L$32</definedName>
    <definedName name="_xlnm.Print_Area" localSheetId="3">'Gráfico resumen'!$C$3:$O$38</definedName>
    <definedName name="_xlnm.Print_Area" localSheetId="0">'Personalizar'!$C$3:$J$34</definedName>
    <definedName name="_xlnm.Print_Area" localSheetId="2">'Tabla de amortización'!$C$16:$O$325</definedName>
    <definedName name="back6">'Datos del préstamo'!$J$18</definedName>
    <definedName name="back7">'Datos del préstamo'!$J$21</definedName>
    <definedName name="DATABASE">'Tabla de amortización'!$E$16:$X$330</definedName>
    <definedName name="CDB">'Datos del préstamo'!$E$38</definedName>
    <definedName name="CS">'Datos del préstamo'!$E$39</definedName>
    <definedName name="data1">'Datos del préstamo'!$F$13</definedName>
    <definedName name="data2">'Datos del préstamo'!$F$16</definedName>
    <definedName name="data3">'Datos del préstamo'!$I$16</definedName>
    <definedName name="data4">'Datos del préstamo'!$F$17</definedName>
    <definedName name="data5">'Datos del préstamo'!$I$17</definedName>
    <definedName name="data6">'Datos del préstamo'!$I$18</definedName>
    <definedName name="data7">'Datos del préstamo'!$I$21</definedName>
    <definedName name="dflt1">'Personalizar'!$G$21</definedName>
    <definedName name="display_area_1">'Personalizar'!$C$3:$J$34</definedName>
    <definedName name="display_area_2">'Datos del préstamo'!$C$3:$L$32</definedName>
    <definedName name="display_area_3">'Tabla de amortización'!$B$3:$P$326</definedName>
    <definedName name="display_area_4" localSheetId="3">'Gráfico resumen'!$C$3:$O$38</definedName>
    <definedName name="display_area_4">#REF!</definedName>
    <definedName name="DSP">'Datos del préstamo'!$K$13</definedName>
    <definedName name="DSPIMO">'Datos del préstamo'!#REF!</definedName>
    <definedName name="DSPMO">'Datos del préstamo'!$K$14</definedName>
    <definedName name="DSPTLMO">'Datos del préstamo'!$K$15</definedName>
    <definedName name="DTS">'Tabla de amortización'!$F$16:$F$316</definedName>
    <definedName name="Entered_Pmt">'Datos del préstamo'!$I$21</definedName>
    <definedName name="Header_Area">'Tabla de amortización'!$B$3:$P$15</definedName>
    <definedName name="INT">'Datos del préstamo'!$I$23</definedName>
    <definedName name="LoanTable">'Tabla de amortización'!$E$16:$M$25</definedName>
    <definedName name="LOC">'Datos del préstamo'!$E$35</definedName>
    <definedName name="LTR">'Personalizar'!$G$26</definedName>
    <definedName name="NOMO">'Datos del préstamo'!$F$20</definedName>
    <definedName name="NS">'Datos del préstamo'!$E$37</definedName>
    <definedName name="NUMCHECK">AND(ISNUMBER('Datos del préstamo'!$F$16),ISNUMBER('Datos del préstamo'!$I$16),ISNUMBER('Datos del préstamo'!$I$17),ISNUMBER('Datos del préstamo'!$I$18))</definedName>
    <definedName name="NUMENTRIES">'Tabla de amortización'!#REF!</definedName>
    <definedName name="PERYR">'Datos del préstamo'!$I$18</definedName>
    <definedName name="pmnt">'Datos del préstamo'!$I$20</definedName>
    <definedName name="Principal">'Tabla de amortización'!$M$16:$M$316</definedName>
    <definedName name="RefreshArea">'Tabla de amortización'!$G$17:$L$316</definedName>
    <definedName name="SRS1">'Tabla de amortización'!$K$16:$K$316</definedName>
    <definedName name="SRS2">'Tabla de amortización'!$L$16:$L$316</definedName>
    <definedName name="SS">'Datos del préstamo'!$E$36</definedName>
    <definedName name="tbl1">'Tabla de amortización'!$E$16</definedName>
    <definedName name="_xlnm.Print_Titles" localSheetId="2">'Tabla de amortización'!$3:$15</definedName>
    <definedName name="TOT">'Datos del préstamo'!$F$23</definedName>
    <definedName name="vital1">'Personalizar'!$F$12</definedName>
    <definedName name="vital2">'Personalizar'!$F$13</definedName>
    <definedName name="vital4">'Personalizar'!$F$14</definedName>
    <definedName name="vital5">'Personalizar'!$F$15</definedName>
    <definedName name="vital6">'Personalizar'!$F$16</definedName>
    <definedName name="vital8">'Personalizar'!$H$12</definedName>
    <definedName name="vital9">'Personalizar'!$H$13</definedName>
    <definedName name="warn1">'Datos del préstamo'!$E$24</definedName>
    <definedName name="warn2">'Datos del préstamo'!$H$24</definedName>
  </definedNames>
  <calcPr fullCalcOnLoad="1"/>
</workbook>
</file>

<file path=xl/comments1.xml><?xml version="1.0" encoding="utf-8"?>
<comments xmlns="http://schemas.openxmlformats.org/spreadsheetml/2006/main">
  <authors>
    <author>Un usuario de Microsoft Office satisfecho</author>
  </authors>
  <commentList>
    <comment ref="F3" authorId="0">
      <text>
        <r>
          <rPr>
            <sz val="8"/>
            <rFont val="Tahoma"/>
            <family val="0"/>
          </rPr>
          <t>PERSONALIZAR UN PRÉSTAMO 
Escriba en esta hoja todos los datos personales que se usarán en posteriores hojas de esta plantilla. La plantilla dará formato a la información y la pondrá en las demás hojas. Puede bloquear la hoja una vez que termine de personalizar y guardar la plantilla para usarla en el futuro.</t>
        </r>
      </text>
    </comment>
    <comment ref="F7" authorId="0">
      <text>
        <r>
          <rPr>
            <sz val="8"/>
            <rFont val="Tahoma"/>
            <family val="0"/>
          </rPr>
          <t>BLOQUEAR O DESBLOQUEAR LA HOJA
Haga clic en este botón para prevenir cambios accidentales a la información personalizada. Si la hoja ya está bloqueada, puede usar este botón para desbloquearla y poder modificar la información. Al bloquear lo hoja puede elegir entre bloquearla o guardar su versión personalizada de esta plantilla.</t>
        </r>
      </text>
    </comment>
    <comment ref="H8" authorId="0">
      <text>
        <r>
          <rPr>
            <sz val="8"/>
            <rFont val="Tahoma"/>
            <family val="0"/>
          </rPr>
          <t>SUGERENCIAS
En Excel dispone de información sobre herramientas y de sugerencias de celda, una nueva característica que le dará información sobre celdas de su hoja. Puede crear sus propias sugerencias de celda con el botón "Adjuntar nota" de la barra de herramientas.</t>
        </r>
      </text>
    </comment>
    <comment ref="E10" authorId="0">
      <text>
        <r>
          <rPr>
            <sz val="8"/>
            <rFont val="Tahoma"/>
            <family val="0"/>
          </rPr>
          <t>INTRODUCIR INFORMACIÓN PERSONAL
Si introduce información en estas celdas, se actualizarán los modelos de préstamo predefinidos. Tenga en cuenta que no es necesario rellenar todas las celdas. Las celdas que deje en blanco simplemente no aparecerán en modelo predefinido.</t>
        </r>
      </text>
    </comment>
    <comment ref="E19" authorId="0">
      <text>
        <r>
          <rPr>
            <sz val="8"/>
            <rFont val="Tahoma"/>
            <family val="0"/>
          </rPr>
          <t xml:space="preserve">INTRODUCIR INFORMACIÓN PREDETERMINADA
Introduzca el número de períodos que desea mostrar en la tabla de amortización. </t>
        </r>
      </text>
    </comment>
    <comment ref="E24" authorId="0">
      <text>
        <r>
          <rPr>
            <sz val="8"/>
            <rFont val="Tahoma"/>
            <family val="0"/>
          </rPr>
          <t>INTRODUCIR INFORMACIÓN CON FORMATO
Esta área sirve para personalizar el aspecto del administrador de préstamos.  Haga clic en "Seleccionar logotipo" para usar otro gráfico como logotipo. Haga clic en "Cambiar fuente" para cambiar la fuente que usan los modelos predefinidos. Los cambios se transmitirán a las hojas apropiadas. Puede encontrar logotipos en el directorio "Clipart" de su instalación de Microsoft Office.</t>
        </r>
      </text>
    </comment>
  </commentList>
</comments>
</file>

<file path=xl/comments2.xml><?xml version="1.0" encoding="utf-8"?>
<comments xmlns="http://schemas.openxmlformats.org/spreadsheetml/2006/main">
  <authors>
    <author>Un usuario de Microsoft Office satisfecho</author>
  </authors>
  <commentList>
    <comment ref="C4" authorId="0">
      <text>
        <r>
          <rPr>
            <sz val="8"/>
            <rFont val="Tahoma"/>
            <family val="0"/>
          </rPr>
          <t xml:space="preserve">Si no ha introducido un logotipo en la hoja Personalizar, el cuadro del logotipo no aparecerá en la hoja de préstamo impresa. </t>
        </r>
      </text>
    </comment>
    <comment ref="I4" authorId="0">
      <text>
        <r>
          <rPr>
            <sz val="8"/>
            <rFont val="Tahoma"/>
            <family val="0"/>
          </rPr>
          <t xml:space="preserve">Haga clic en este botón para volver a la hoja Personalizar y poder cambiar la información personalizada. </t>
        </r>
      </text>
    </comment>
    <comment ref="J8" authorId="0">
      <text>
        <r>
          <rPr>
            <sz val="8"/>
            <rFont val="Tahoma"/>
            <family val="0"/>
          </rPr>
          <t xml:space="preserve">Esta hoja recoge toda la información básica para el préstamo. </t>
        </r>
      </text>
    </comment>
    <comment ref="E13" authorId="0">
      <text>
        <r>
          <rPr>
            <sz val="8"/>
            <rFont val="Tahoma"/>
            <family val="0"/>
          </rPr>
          <t xml:space="preserve">Introduzca aquí el nombre del prestamista. </t>
        </r>
      </text>
    </comment>
    <comment ref="E16" authorId="0">
      <text>
        <r>
          <rPr>
            <sz val="8"/>
            <rFont val="Tahoma"/>
            <family val="0"/>
          </rPr>
          <t xml:space="preserve">Introduzca aquí el capital total del préstamo. </t>
        </r>
      </text>
    </comment>
    <comment ref="H16" authorId="0">
      <text>
        <r>
          <rPr>
            <sz val="8"/>
            <rFont val="Tahoma"/>
            <family val="0"/>
          </rPr>
          <t xml:space="preserve">Introduzca aquí el tipo de interés anual del préstamo. </t>
        </r>
      </text>
    </comment>
    <comment ref="E17" authorId="0">
      <text>
        <r>
          <rPr>
            <sz val="8"/>
            <rFont val="Tahoma"/>
            <family val="0"/>
          </rPr>
          <t xml:space="preserve">Introduzca aquí la fecha en que recibió o planea recibir el préstamo. </t>
        </r>
      </text>
    </comment>
    <comment ref="H17" authorId="0">
      <text>
        <r>
          <rPr>
            <sz val="8"/>
            <rFont val="Tahoma"/>
            <family val="0"/>
          </rPr>
          <t>Introduzca aquí la duración del préstamo en años. Por ejemplo, un préstamo de 24 meses se introduciría como '2' años. Tenga en cuenta que el número de períodos de préstamo es limitado.</t>
        </r>
      </text>
    </comment>
    <comment ref="H18" authorId="0">
      <text>
        <r>
          <rPr>
            <sz val="8"/>
            <rFont val="Tahoma"/>
            <family val="0"/>
          </rPr>
          <t xml:space="preserve">Introduzca el número de pagos por año. Debe introducir un número para que el préstamo sea calculado. </t>
        </r>
      </text>
    </comment>
    <comment ref="E20" authorId="0">
      <text>
        <r>
          <rPr>
            <sz val="8"/>
            <rFont val="Tahoma"/>
            <family val="0"/>
          </rPr>
          <t xml:space="preserve">Aquí se muestra el número de pagos que realizará en el transcurso del préstamo. </t>
        </r>
      </text>
    </comment>
    <comment ref="F20" authorId="0">
      <text>
        <r>
          <rPr>
            <sz val="8"/>
            <rFont val="Tahoma"/>
            <family val="0"/>
          </rPr>
          <t xml:space="preserve">Las celdas sombreadas contienen fórmulas que son calculadas por Microsoft Excel de forma automática. No introduzca ningún dato en estas celdas. </t>
        </r>
      </text>
    </comment>
    <comment ref="H20" authorId="0">
      <text>
        <r>
          <rPr>
            <sz val="8"/>
            <rFont val="Tahoma"/>
            <family val="0"/>
          </rPr>
          <t xml:space="preserve">Aquí se muestra el importe de cada pago. </t>
        </r>
      </text>
    </comment>
    <comment ref="H21" authorId="0">
      <text>
        <r>
          <rPr>
            <sz val="8"/>
            <rFont val="Tahoma"/>
            <family val="0"/>
          </rPr>
          <t xml:space="preserve">La tabla usa el pago calculado a menos que introduzca un pago distinto en esta celda. </t>
        </r>
      </text>
    </comment>
    <comment ref="E23" authorId="0">
      <text>
        <r>
          <rPr>
            <sz val="8"/>
            <rFont val="Tahoma"/>
            <family val="0"/>
          </rPr>
          <t xml:space="preserve">Aquí se muestra el importe total pagado en el transcurso del préstamo. </t>
        </r>
      </text>
    </comment>
    <comment ref="H23" authorId="0">
      <text>
        <r>
          <rPr>
            <sz val="8"/>
            <rFont val="Tahoma"/>
            <family val="0"/>
          </rPr>
          <t xml:space="preserve">Aquí se muestra el total que se paga en concepto de intereses, en el transcurso del préstamo. </t>
        </r>
      </text>
    </comment>
    <comment ref="F28" authorId="0">
      <text>
        <r>
          <rPr>
            <sz val="8"/>
            <rFont val="Tahoma"/>
            <family val="0"/>
          </rPr>
          <t xml:space="preserve">Inserte aquí la letra pequeña (renuncias, etc.). Si no desea incluir letra pequeña en la hoja de préstamo impresa, haga clic en el cuadro y borre el texto "Inserte aquí la letra pequeña". </t>
        </r>
      </text>
    </comment>
    <comment ref="F29" authorId="0">
      <text>
        <r>
          <rPr>
            <sz val="8"/>
            <rFont val="Tahoma"/>
            <family val="0"/>
          </rPr>
          <t>Inserte aquí la letra pequeña (renuncias, etc.). Si no desea incluir letra pequeña en la hoja de préstamo impresa, haga clic en el cuadro y borre el texto "Inserte aquí la letra pequeña".</t>
        </r>
      </text>
    </comment>
  </commentList>
</comments>
</file>

<file path=xl/comments3.xml><?xml version="1.0" encoding="utf-8"?>
<comments xmlns="http://schemas.openxmlformats.org/spreadsheetml/2006/main">
  <authors>
    <author>Un usuario de Microsoft Office satisfecho</author>
  </authors>
  <commentList>
    <comment ref="F7" authorId="0">
      <text>
        <r>
          <rPr>
            <sz val="8"/>
            <rFont val="Tahoma"/>
            <family val="0"/>
          </rPr>
          <t>Esta hoja calcula la relación de pagos periódicos para cada categoría específica que aparece en la hoja. La tabla se basa en la información de la hoja Datos del préstamo. Los datos introducidos en la columna Capital adicional muestran cómo afectaría un pago más grande a los importes correspondientes a intereses y capital a partir del período en cuestión.</t>
        </r>
      </text>
    </comment>
    <comment ref="K7" authorId="0">
      <text>
        <r>
          <rPr>
            <sz val="8"/>
            <rFont val="Tahoma"/>
            <family val="0"/>
          </rPr>
          <t>REFINANCIAR O LIQUIDAR 
Haga clic en este botón para refinanciar o liquidar el préstamo. Estos métodos son útiles para reducir la deuda total. Refinanciar consiste en obtener un préstamo a bajo interés para pagar el primer préstamo, lo que reduce el tipo de interés del préstamo actual. Liquidar consiste en pagar un porción adicional del capital, reduciendo el importe total del préstamo.</t>
        </r>
      </text>
    </comment>
    <comment ref="H14" authorId="0">
      <text>
        <r>
          <rPr>
            <sz val="8"/>
            <rFont val="Tahoma"/>
            <family val="0"/>
          </rPr>
          <t>El balance previsto se calcula al principio del préstamo. Es el balance suponiendo que se realizan todos los pagos previstos. Esta cantidad debería coincidir con el balance real a menos que se realice  un pago adicional de capital.</t>
        </r>
      </text>
    </comment>
    <comment ref="I14" authorId="0">
      <text>
        <r>
          <rPr>
            <sz val="8"/>
            <rFont val="Tahoma"/>
            <family val="0"/>
          </rPr>
          <t xml:space="preserve">El balance real tiene en cuenta cualquier pago adicional de capital que se realice en el transcurso del préstamo. Esta cantidad debería coincidir con el balance real a menos que se realice un pago adicional de capital. </t>
        </r>
      </text>
    </comment>
    <comment ref="M14" authorId="0">
      <text>
        <r>
          <rPr>
            <sz val="8"/>
            <rFont val="Tahoma"/>
            <family val="0"/>
          </rPr>
          <t>Introduzca aquí cualquier pago adicional. Al hacer pagos adicionales el capital se amortiza más rápidamente y el importe total también disminuye (al tener que pagar menos intereses). 
NOTA: Los pagos deben introducirse como números negativos.</t>
        </r>
      </text>
    </comment>
    <comment ref="H321" authorId="0">
      <text>
        <r>
          <rPr>
            <sz val="8"/>
            <rFont val="Tahoma"/>
            <family val="0"/>
          </rPr>
          <t xml:space="preserve">Inserte aquí la letra pequeña (renuncias, etc.). Si no desea incluir letra pequeña en la hoja de préstamo impresa, haga clic en el cuadro y borre el texto "Inserte aquí la letra pequeña". </t>
        </r>
      </text>
    </comment>
  </commentList>
</comments>
</file>

<file path=xl/comments4.xml><?xml version="1.0" encoding="utf-8"?>
<comments xmlns="http://schemas.openxmlformats.org/spreadsheetml/2006/main">
  <authors>
    <author>Un usuario de Microsoft Office satisfecho</author>
  </authors>
  <commentList>
    <comment ref="C4" authorId="0">
      <text>
        <r>
          <rPr>
            <sz val="8"/>
            <rFont val="Tahoma"/>
            <family val="0"/>
          </rPr>
          <t xml:space="preserve">Si no ha introducido un logotipo en la hoja Personalizar, el cuadro del logotipo no aparecerá en la hoja de préstamo impresa. </t>
        </r>
      </text>
    </comment>
    <comment ref="K4" authorId="0">
      <text>
        <r>
          <rPr>
            <sz val="8"/>
            <rFont val="Tahoma"/>
            <family val="0"/>
          </rPr>
          <t xml:space="preserve">Haga clic en este botón para volver a la hoja Personalizar y poder cambiar la información personalizada. </t>
        </r>
      </text>
    </comment>
    <comment ref="N8" authorId="0">
      <text>
        <r>
          <rPr>
            <sz val="8"/>
            <rFont val="Tahoma"/>
            <family val="0"/>
          </rPr>
          <t xml:space="preserve">El gráfico resumen muestra los pagos en concepto de amortización e intereses para toda la duración del préstamo. </t>
        </r>
      </text>
    </comment>
    <comment ref="D10" authorId="0">
      <text>
        <r>
          <rPr>
            <sz val="8"/>
            <rFont val="Tahoma"/>
            <family val="0"/>
          </rPr>
          <t xml:space="preserve">Use este botón para cambiar algunos aspectos de la apariencia del gráfico. </t>
        </r>
      </text>
    </comment>
    <comment ref="H35" authorId="0">
      <text>
        <r>
          <rPr>
            <sz val="8"/>
            <rFont val="Tahoma"/>
            <family val="0"/>
          </rPr>
          <t xml:space="preserve">Inserte aquí la letra pequeña (renuncias, etc.). Si no desea incluir letra pequeña en la hoja de préstamo impresa, haga clic en el cuadro y borre el texto "Inserte aquí la letra pequeña". </t>
        </r>
      </text>
    </comment>
  </commentList>
</comments>
</file>

<file path=xl/sharedStrings.xml><?xml version="1.0" encoding="utf-8"?>
<sst xmlns="http://schemas.openxmlformats.org/spreadsheetml/2006/main" count="46" uniqueCount="41">
  <si>
    <t>Sitúe el puntero</t>
  </si>
  <si>
    <t>AQUÍ para ver una sugerencia</t>
  </si>
  <si>
    <t>Introduzca aquí la información de la compañía...</t>
  </si>
  <si>
    <t>Apellido</t>
  </si>
  <si>
    <t>APELLIDOS</t>
  </si>
  <si>
    <t>Teléfono</t>
  </si>
  <si>
    <t>Número de teléfono</t>
  </si>
  <si>
    <t>Dirección</t>
  </si>
  <si>
    <t>Fax</t>
  </si>
  <si>
    <t>Número de fax</t>
  </si>
  <si>
    <t>Ciudad</t>
  </si>
  <si>
    <t>Estado</t>
  </si>
  <si>
    <t>Código postal</t>
  </si>
  <si>
    <t>Especifique información predeterminada para el préstamo...</t>
  </si>
  <si>
    <t>Introduzca el número de períodos que desea en la tabla</t>
  </si>
  <si>
    <t xml:space="preserve">  períodos (720 como máximo)</t>
  </si>
  <si>
    <t>Información con formato</t>
  </si>
  <si>
    <t>Prestamista</t>
  </si>
  <si>
    <t>Información básica</t>
  </si>
  <si>
    <t>Cantidad</t>
  </si>
  <si>
    <t>Tipo de interés anual</t>
  </si>
  <si>
    <t>Inicio del préstamo</t>
  </si>
  <si>
    <t>Duración del préstamo (años)</t>
  </si>
  <si>
    <t>Pagos por año</t>
  </si>
  <si>
    <t>Información de pagos</t>
  </si>
  <si>
    <t>Pagos totales</t>
  </si>
  <si>
    <t>Pago calculado</t>
  </si>
  <si>
    <t>Pago introducido</t>
  </si>
  <si>
    <t>Resumen</t>
  </si>
  <si>
    <t>Total pagado</t>
  </si>
  <si>
    <t>Intereses pagados</t>
  </si>
  <si>
    <t>Datos del préstamo</t>
  </si>
  <si>
    <t>¿Qué es la hoja Tabla de amortización?</t>
  </si>
  <si>
    <t>Núm. del pago</t>
  </si>
  <si>
    <t>Inicio del período</t>
  </si>
  <si>
    <t>Balance previsto</t>
  </si>
  <si>
    <t>Balance real</t>
  </si>
  <si>
    <t>Pago previsto</t>
  </si>
  <si>
    <t>Parte de intereses</t>
  </si>
  <si>
    <t>Parte de capital</t>
  </si>
  <si>
    <t>Capital adicional</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</si>
</sst>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d\-mmm\-yy_)"/>
    <numFmt numFmtId="189" formatCode="General_)"/>
    <numFmt numFmtId="190" formatCode="mm/dd/yy_)"/>
    <numFmt numFmtId="191" formatCode="0_)"/>
    <numFmt numFmtId="192" formatCode="0.00_)"/>
    <numFmt numFmtId="193" formatCode=";;;"/>
    <numFmt numFmtId="194" formatCode="mm/dd/yy"/>
    <numFmt numFmtId="195" formatCode="General;[Red]\-General"/>
    <numFmt numFmtId="196" formatCode="mm/yy"/>
    <numFmt numFmtId="197" formatCode=";;"/>
    <numFmt numFmtId="198" formatCode="_(&quot;$&quot;* #,##0.0_);_(&quot;$&quot;* \(#,##0.0\);_(&quot;$&quot;* &quot;-&quot;??_);_(@_)"/>
    <numFmt numFmtId="199" formatCode="_(&quot;$&quot;* #,##0_);_(&quot;$&quot;* \(#,##0\);_(&quot;$&quot;* &quot;-&quot;??_);_(@_)"/>
    <numFmt numFmtId="200" formatCode="0.0%"/>
    <numFmt numFmtId="201" formatCode="mm\-yy"/>
    <numFmt numFmtId="202" formatCode="#,##0.00_);\(#,##0.00\ &quot;$&quot;\)"/>
    <numFmt numFmtId="203" formatCode="#,##0.00_ \$"/>
    <numFmt numFmtId="204" formatCode="#,##0.00\ \$"/>
    <numFmt numFmtId="205" formatCode="d\-mm\-yy"/>
    <numFmt numFmtId="206" formatCode="#,##0.00\ &quot;Pts&quot;"/>
    <numFmt numFmtId="207" formatCode="#,##0.00\ _P_t_s"/>
    <numFmt numFmtId="208" formatCode="d/m/yy"/>
  </numFmts>
  <fonts count="13">
    <font>
      <sz val="10"/>
      <name val="Arial"/>
      <family val="2"/>
    </font>
    <font>
      <b/>
      <sz val="10"/>
      <name val="Arial"/>
      <family val="0"/>
    </font>
    <font>
      <i/>
      <sz val="10"/>
      <name val="Arial"/>
      <family val="0"/>
    </font>
    <font>
      <b/>
      <i/>
      <sz val="10"/>
      <name val="Arial"/>
      <family val="0"/>
    </font>
    <font>
      <sz val="10"/>
      <name val="Arial MT"/>
      <family val="0"/>
    </font>
    <font>
      <sz val="8"/>
      <name val="Arial"/>
      <family val="2"/>
    </font>
    <font>
      <b/>
      <i/>
      <sz val="18"/>
      <name val="Arial"/>
      <family val="2"/>
    </font>
    <font>
      <b/>
      <sz val="10"/>
      <color indexed="10"/>
      <name val="Arial"/>
      <family val="2"/>
    </font>
    <font>
      <sz val="20"/>
      <name val="Arial"/>
      <family val="2"/>
    </font>
    <font>
      <sz val="10"/>
      <color indexed="9"/>
      <name val="Arial"/>
      <family val="2"/>
    </font>
    <font>
      <sz val="10"/>
      <color indexed="10"/>
      <name val="Arial"/>
      <family val="2"/>
    </font>
    <font>
      <sz val="8"/>
      <name val="Tahoma"/>
      <family val="2"/>
    </font>
    <font>
      <b/>
      <sz val="8"/>
      <name val="Arial"/>
      <family val="2"/>
    </font>
  </fonts>
  <fills count="6">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9">
    <border>
      <left/>
      <right/>
      <top/>
      <bottom/>
      <diagonal/>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style="thick">
        <color indexed="17"/>
      </top>
      <bottom style="thin">
        <color indexed="58"/>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hair"/>
      <right style="hair"/>
      <top style="hair"/>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thick">
        <color indexed="22"/>
      </left>
      <right>
        <color indexed="63"/>
      </right>
      <top style="thick">
        <color indexed="17"/>
      </top>
      <bottom style="thin">
        <color indexed="58"/>
      </bottom>
    </border>
    <border>
      <left>
        <color indexed="63"/>
      </left>
      <right style="thick">
        <color indexed="22"/>
      </right>
      <top style="thick">
        <color indexed="17"/>
      </top>
      <bottom style="thin">
        <color indexed="58"/>
      </bottom>
    </border>
    <border>
      <left style="medium">
        <color indexed="17"/>
      </left>
      <right style="medium">
        <color indexed="17"/>
      </right>
      <top style="medium">
        <color indexed="17"/>
      </top>
      <bottom style="thin">
        <color indexed="17"/>
      </bottom>
    </border>
    <border>
      <left style="medium">
        <color indexed="17"/>
      </left>
      <right style="medium">
        <color indexed="17"/>
      </right>
      <top>
        <color indexed="63"/>
      </top>
      <bottom style="thin">
        <color indexed="17"/>
      </bottom>
    </border>
    <border>
      <left style="medium">
        <color indexed="17"/>
      </left>
      <right style="medium">
        <color indexed="17"/>
      </right>
      <top>
        <color indexed="63"/>
      </top>
      <bottom style="medium">
        <color indexed="17"/>
      </bottom>
    </border>
    <border>
      <left style="medium">
        <color indexed="17"/>
      </left>
      <right>
        <color indexed="63"/>
      </right>
      <top>
        <color indexed="63"/>
      </top>
      <bottom style="medium">
        <color indexed="17"/>
      </bottom>
    </border>
    <border>
      <left>
        <color indexed="63"/>
      </left>
      <right style="hair"/>
      <top style="hair"/>
      <bottom style="hair"/>
    </border>
    <border>
      <left style="medium">
        <color indexed="17"/>
      </left>
      <right style="medium">
        <color indexed="17"/>
      </right>
      <top style="medium">
        <color indexed="17"/>
      </top>
      <bottom style="medium">
        <color indexed="17"/>
      </bottom>
    </border>
  </borders>
  <cellStyleXfs count="21">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0" fillId="2" borderId="0">
      <alignment/>
      <protection/>
    </xf>
    <xf numFmtId="9" fontId="0" fillId="0" borderId="0" applyFont="0" applyFill="0" applyBorder="0" applyAlignment="0" applyProtection="0"/>
  </cellStyleXfs>
  <cellXfs count="132">
    <xf numFmtId="0" fontId="0" fillId="2" borderId="0" xfId="0" applyAlignment="1">
      <alignment/>
    </xf>
    <xf numFmtId="0" fontId="0" fillId="3" borderId="0" xfId="0" applyFont="1" applyFill="1" applyBorder="1" applyAlignment="1">
      <alignment horizontal="center" wrapText="1"/>
    </xf>
    <xf numFmtId="0" fontId="0" fillId="3" borderId="0" xfId="0" applyNumberFormat="1" applyFont="1" applyFill="1" applyBorder="1" applyAlignment="1">
      <alignment/>
    </xf>
    <xf numFmtId="14" fontId="0" fillId="4" borderId="0" xfId="0" applyNumberFormat="1" applyFont="1" applyFill="1" applyBorder="1" applyAlignment="1">
      <alignment/>
    </xf>
    <xf numFmtId="0" fontId="0" fillId="4" borderId="0" xfId="0" applyFont="1" applyFill="1" applyBorder="1" applyAlignment="1">
      <alignment horizontal="centerContinuous"/>
    </xf>
    <xf numFmtId="0" fontId="0" fillId="2" borderId="0" xfId="0" applyAlignment="1">
      <alignment horizontal="left"/>
    </xf>
    <xf numFmtId="0" fontId="4" fillId="2" borderId="0" xfId="0" applyFont="1" applyAlignment="1">
      <alignment/>
    </xf>
    <xf numFmtId="0" fontId="0" fillId="2" borderId="0" xfId="0" applyFont="1" applyFill="1" applyAlignment="1">
      <alignment/>
    </xf>
    <xf numFmtId="0" fontId="0" fillId="2" borderId="0" xfId="0" applyFont="1" applyFill="1" applyAlignment="1">
      <alignment horizontal="left"/>
    </xf>
    <xf numFmtId="191" fontId="0" fillId="2" borderId="0" xfId="0" applyNumberFormat="1" applyFont="1" applyFill="1" applyAlignment="1" applyProtection="1">
      <alignment/>
      <protection/>
    </xf>
    <xf numFmtId="191" fontId="0" fillId="2" borderId="0" xfId="0" applyNumberFormat="1" applyFont="1" applyFill="1" applyAlignment="1" applyProtection="1">
      <alignment horizontal="left"/>
      <protection/>
    </xf>
    <xf numFmtId="190" fontId="0" fillId="2" borderId="0" xfId="0" applyNumberFormat="1" applyFont="1" applyFill="1" applyAlignment="1" applyProtection="1">
      <alignment horizontal="left"/>
      <protection/>
    </xf>
    <xf numFmtId="0" fontId="0" fillId="3" borderId="1" xfId="0" applyFont="1" applyFill="1" applyBorder="1" applyAlignment="1">
      <alignment/>
    </xf>
    <xf numFmtId="0" fontId="0" fillId="3" borderId="2" xfId="0" applyFont="1" applyFill="1" applyBorder="1" applyAlignment="1">
      <alignment/>
    </xf>
    <xf numFmtId="0" fontId="0" fillId="3" borderId="3" xfId="0" applyFont="1" applyFill="1" applyBorder="1" applyAlignment="1">
      <alignment/>
    </xf>
    <xf numFmtId="0" fontId="0" fillId="3" borderId="4" xfId="0" applyFont="1" applyFill="1" applyBorder="1" applyAlignment="1">
      <alignment/>
    </xf>
    <xf numFmtId="0" fontId="0" fillId="3" borderId="0" xfId="0" applyFont="1" applyFill="1" applyBorder="1" applyAlignment="1">
      <alignment/>
    </xf>
    <xf numFmtId="0" fontId="0" fillId="3" borderId="5" xfId="0" applyFont="1" applyFill="1" applyBorder="1" applyAlignment="1">
      <alignment/>
    </xf>
    <xf numFmtId="0" fontId="0" fillId="3" borderId="6" xfId="0" applyFont="1" applyFill="1" applyBorder="1" applyAlignment="1">
      <alignment/>
    </xf>
    <xf numFmtId="0" fontId="0" fillId="3" borderId="7" xfId="0" applyFont="1" applyFill="1" applyBorder="1" applyAlignment="1">
      <alignment/>
    </xf>
    <xf numFmtId="0" fontId="0" fillId="3" borderId="8" xfId="0" applyFont="1" applyFill="1" applyBorder="1" applyAlignment="1">
      <alignment/>
    </xf>
    <xf numFmtId="0" fontId="0" fillId="3" borderId="0" xfId="0" applyFont="1" applyFill="1" applyBorder="1" applyAlignment="1">
      <alignment horizontal="left"/>
    </xf>
    <xf numFmtId="10" fontId="0" fillId="3" borderId="0" xfId="0" applyNumberFormat="1" applyFont="1" applyFill="1" applyBorder="1" applyAlignment="1" applyProtection="1">
      <alignment/>
      <protection/>
    </xf>
    <xf numFmtId="182" fontId="0" fillId="3" borderId="0" xfId="0" applyNumberFormat="1" applyFont="1" applyFill="1" applyBorder="1" applyAlignment="1" applyProtection="1">
      <alignment/>
      <protection/>
    </xf>
    <xf numFmtId="182" fontId="0" fillId="3" borderId="5" xfId="0" applyNumberFormat="1" applyFont="1" applyFill="1" applyBorder="1" applyAlignment="1" applyProtection="1">
      <alignment/>
      <protection/>
    </xf>
    <xf numFmtId="39" fontId="0" fillId="3" borderId="0" xfId="0" applyNumberFormat="1" applyFont="1" applyFill="1" applyBorder="1" applyAlignment="1" applyProtection="1">
      <alignment/>
      <protection/>
    </xf>
    <xf numFmtId="10" fontId="0" fillId="3" borderId="7" xfId="0" applyNumberFormat="1" applyFont="1" applyFill="1" applyBorder="1" applyAlignment="1" applyProtection="1">
      <alignment/>
      <protection/>
    </xf>
    <xf numFmtId="39" fontId="0" fillId="3" borderId="7" xfId="0" applyNumberFormat="1" applyFont="1" applyFill="1" applyBorder="1" applyAlignment="1" applyProtection="1">
      <alignment/>
      <protection/>
    </xf>
    <xf numFmtId="182" fontId="0" fillId="3" borderId="7" xfId="0" applyNumberFormat="1" applyFont="1" applyFill="1" applyBorder="1" applyAlignment="1" applyProtection="1">
      <alignment/>
      <protection/>
    </xf>
    <xf numFmtId="0" fontId="0" fillId="3" borderId="2" xfId="0" applyFont="1" applyFill="1" applyBorder="1" applyAlignment="1" applyProtection="1">
      <alignment/>
      <protection locked="0"/>
    </xf>
    <xf numFmtId="0" fontId="0" fillId="3" borderId="0" xfId="0" applyFont="1" applyFill="1" applyBorder="1" applyAlignment="1" applyProtection="1">
      <alignment/>
      <protection locked="0"/>
    </xf>
    <xf numFmtId="0" fontId="0" fillId="3" borderId="9" xfId="0" applyFont="1" applyFill="1" applyBorder="1" applyAlignment="1">
      <alignment/>
    </xf>
    <xf numFmtId="0" fontId="0" fillId="3" borderId="4" xfId="0" applyFill="1" applyBorder="1" applyAlignment="1">
      <alignment/>
    </xf>
    <xf numFmtId="0" fontId="0" fillId="3" borderId="2" xfId="0" applyFont="1" applyFill="1" applyBorder="1" applyAlignment="1">
      <alignment horizontal="left"/>
    </xf>
    <xf numFmtId="0" fontId="0" fillId="3" borderId="2" xfId="0" applyFont="1" applyFill="1" applyBorder="1" applyAlignment="1" applyProtection="1">
      <alignment horizontal="right"/>
      <protection locked="0"/>
    </xf>
    <xf numFmtId="0" fontId="0" fillId="3" borderId="0" xfId="0" applyFill="1" applyBorder="1" applyAlignment="1">
      <alignment/>
    </xf>
    <xf numFmtId="0" fontId="0" fillId="3" borderId="0" xfId="0" applyFont="1" applyFill="1" applyBorder="1" applyAlignment="1" applyProtection="1">
      <alignment horizontal="right"/>
      <protection locked="0"/>
    </xf>
    <xf numFmtId="191" fontId="0" fillId="3" borderId="0" xfId="0" applyNumberFormat="1" applyFont="1" applyFill="1" applyBorder="1" applyAlignment="1" applyProtection="1">
      <alignment/>
      <protection/>
    </xf>
    <xf numFmtId="191" fontId="0" fillId="3" borderId="7" xfId="0" applyNumberFormat="1" applyFont="1" applyFill="1" applyBorder="1" applyAlignment="1" applyProtection="1">
      <alignment/>
      <protection/>
    </xf>
    <xf numFmtId="0" fontId="0" fillId="3" borderId="10" xfId="0" applyFont="1" applyFill="1" applyBorder="1" applyAlignment="1">
      <alignment/>
    </xf>
    <xf numFmtId="0" fontId="0" fillId="3" borderId="11" xfId="0" applyFont="1" applyFill="1" applyBorder="1" applyAlignment="1" applyProtection="1">
      <alignment/>
      <protection locked="0"/>
    </xf>
    <xf numFmtId="0" fontId="0" fillId="3" borderId="11" xfId="0" applyFont="1" applyFill="1" applyBorder="1" applyAlignment="1">
      <alignment/>
    </xf>
    <xf numFmtId="0" fontId="0" fillId="3" borderId="11" xfId="0" applyFont="1" applyFill="1" applyBorder="1" applyAlignment="1">
      <alignment horizontal="left"/>
    </xf>
    <xf numFmtId="0" fontId="0" fillId="3" borderId="11" xfId="0" applyFont="1" applyFill="1" applyBorder="1" applyAlignment="1" applyProtection="1">
      <alignment horizontal="right"/>
      <protection locked="0"/>
    </xf>
    <xf numFmtId="0" fontId="0" fillId="3" borderId="12" xfId="0" applyFont="1" applyFill="1" applyBorder="1" applyAlignment="1">
      <alignment/>
    </xf>
    <xf numFmtId="0" fontId="0" fillId="3" borderId="13" xfId="0" applyFont="1" applyFill="1" applyBorder="1" applyAlignment="1">
      <alignment/>
    </xf>
    <xf numFmtId="0" fontId="0" fillId="3" borderId="14" xfId="0" applyFont="1" applyFill="1" applyBorder="1" applyAlignment="1">
      <alignment/>
    </xf>
    <xf numFmtId="0" fontId="0" fillId="3" borderId="13" xfId="0" applyFill="1" applyBorder="1" applyAlignment="1">
      <alignment/>
    </xf>
    <xf numFmtId="182" fontId="0" fillId="3" borderId="14" xfId="0" applyNumberFormat="1" applyFont="1" applyFill="1" applyBorder="1" applyAlignment="1" applyProtection="1">
      <alignment/>
      <protection/>
    </xf>
    <xf numFmtId="0" fontId="0" fillId="3" borderId="15" xfId="0" applyFont="1" applyFill="1" applyBorder="1" applyAlignment="1">
      <alignment/>
    </xf>
    <xf numFmtId="0" fontId="0" fillId="3" borderId="16" xfId="0" applyFont="1" applyFill="1" applyBorder="1" applyAlignment="1">
      <alignment/>
    </xf>
    <xf numFmtId="0" fontId="0" fillId="3" borderId="0" xfId="0" applyFill="1" applyAlignment="1">
      <alignment/>
    </xf>
    <xf numFmtId="0" fontId="0" fillId="3" borderId="0" xfId="0" applyFill="1" applyBorder="1" applyAlignment="1">
      <alignment horizontal="right"/>
    </xf>
    <xf numFmtId="0" fontId="1" fillId="3" borderId="0" xfId="0" applyFont="1" applyFill="1" applyBorder="1" applyAlignment="1">
      <alignment horizontal="left"/>
    </xf>
    <xf numFmtId="0" fontId="0" fillId="2" borderId="0" xfId="0" applyNumberFormat="1" applyFont="1" applyFill="1" applyBorder="1" applyAlignment="1">
      <alignment/>
    </xf>
    <xf numFmtId="0" fontId="0" fillId="2" borderId="0" xfId="0" applyNumberFormat="1" applyFont="1" applyFill="1" applyBorder="1" applyAlignment="1" applyProtection="1">
      <alignment/>
      <protection/>
    </xf>
    <xf numFmtId="0" fontId="0" fillId="2" borderId="0" xfId="0" applyFont="1" applyFill="1" applyBorder="1" applyAlignment="1">
      <alignment/>
    </xf>
    <xf numFmtId="190" fontId="0" fillId="3" borderId="0" xfId="0" applyNumberFormat="1" applyFont="1" applyFill="1" applyBorder="1" applyAlignment="1" applyProtection="1">
      <alignment/>
      <protection/>
    </xf>
    <xf numFmtId="190" fontId="0" fillId="3" borderId="7" xfId="0" applyNumberFormat="1" applyFont="1" applyFill="1" applyBorder="1" applyAlignment="1" applyProtection="1">
      <alignment/>
      <protection/>
    </xf>
    <xf numFmtId="0" fontId="0" fillId="3" borderId="9" xfId="0" applyNumberFormat="1" applyFont="1" applyFill="1" applyBorder="1" applyAlignment="1">
      <alignment/>
    </xf>
    <xf numFmtId="0" fontId="5" fillId="3" borderId="0" xfId="0" applyNumberFormat="1" applyFont="1" applyFill="1" applyBorder="1" applyAlignment="1">
      <alignment horizontal="center"/>
    </xf>
    <xf numFmtId="0" fontId="0" fillId="3" borderId="11" xfId="0" applyFill="1" applyBorder="1" applyAlignment="1">
      <alignment/>
    </xf>
    <xf numFmtId="0" fontId="0" fillId="3" borderId="14" xfId="0" applyFont="1" applyFill="1" applyBorder="1" applyAlignment="1">
      <alignment horizontal="center" wrapText="1"/>
    </xf>
    <xf numFmtId="0" fontId="0" fillId="3" borderId="13" xfId="0" applyFont="1" applyFill="1" applyBorder="1" applyAlignment="1">
      <alignment horizontal="centerContinuous" wrapText="1"/>
    </xf>
    <xf numFmtId="0" fontId="7" fillId="3" borderId="0" xfId="0" applyFont="1" applyFill="1" applyBorder="1" applyAlignment="1">
      <alignment horizontal="left"/>
    </xf>
    <xf numFmtId="0" fontId="7" fillId="3" borderId="0" xfId="0" applyFont="1" applyFill="1" applyAlignment="1">
      <alignment/>
    </xf>
    <xf numFmtId="0" fontId="0" fillId="3" borderId="0" xfId="0" applyFont="1" applyFill="1" applyAlignment="1">
      <alignment/>
    </xf>
    <xf numFmtId="0" fontId="0" fillId="3" borderId="17" xfId="0" applyFill="1" applyBorder="1" applyAlignment="1">
      <alignment horizontal="left"/>
    </xf>
    <xf numFmtId="0" fontId="0" fillId="3" borderId="18" xfId="0" applyFill="1" applyBorder="1" applyAlignment="1">
      <alignment horizontal="right" wrapText="1"/>
    </xf>
    <xf numFmtId="191" fontId="0" fillId="4" borderId="17" xfId="0" applyNumberFormat="1" applyFont="1" applyFill="1" applyBorder="1" applyAlignment="1" applyProtection="1">
      <alignment/>
      <protection/>
    </xf>
    <xf numFmtId="10" fontId="0" fillId="4" borderId="17" xfId="0" applyNumberFormat="1" applyFont="1" applyFill="1" applyBorder="1" applyAlignment="1" applyProtection="1">
      <alignment/>
      <protection/>
    </xf>
    <xf numFmtId="49" fontId="0" fillId="3" borderId="19" xfId="0" applyNumberFormat="1" applyFill="1" applyBorder="1" applyAlignment="1" applyProtection="1">
      <alignment/>
      <protection locked="0"/>
    </xf>
    <xf numFmtId="49" fontId="0" fillId="3" borderId="20" xfId="0" applyNumberFormat="1" applyFont="1" applyFill="1" applyBorder="1" applyAlignment="1">
      <alignment/>
    </xf>
    <xf numFmtId="189" fontId="0" fillId="3" borderId="17" xfId="0" applyNumberFormat="1" applyFill="1" applyBorder="1" applyAlignment="1" applyProtection="1">
      <alignment/>
      <protection locked="0"/>
    </xf>
    <xf numFmtId="187" fontId="0" fillId="4" borderId="17" xfId="0" applyNumberFormat="1" applyFont="1" applyFill="1" applyBorder="1" applyAlignment="1" applyProtection="1">
      <alignment/>
      <protection/>
    </xf>
    <xf numFmtId="187" fontId="0" fillId="3" borderId="17" xfId="0" applyNumberFormat="1" applyFont="1" applyFill="1" applyBorder="1" applyAlignment="1" applyProtection="1">
      <alignment/>
      <protection/>
    </xf>
    <xf numFmtId="193" fontId="0" fillId="2" borderId="0" xfId="0" applyNumberFormat="1" applyAlignment="1" applyProtection="1">
      <alignment/>
      <protection locked="0"/>
    </xf>
    <xf numFmtId="10" fontId="0" fillId="3" borderId="17" xfId="0" applyNumberFormat="1" applyFill="1" applyBorder="1" applyAlignment="1" applyProtection="1">
      <alignment/>
      <protection locked="0"/>
    </xf>
    <xf numFmtId="193" fontId="0" fillId="3" borderId="14" xfId="0" applyNumberFormat="1" applyFont="1" applyFill="1" applyBorder="1" applyAlignment="1">
      <alignment/>
    </xf>
    <xf numFmtId="193" fontId="0" fillId="3" borderId="14" xfId="0" applyNumberFormat="1" applyFont="1" applyFill="1" applyBorder="1" applyAlignment="1" applyProtection="1">
      <alignment/>
      <protection locked="0"/>
    </xf>
    <xf numFmtId="0" fontId="0" fillId="3" borderId="0" xfId="0" applyNumberFormat="1" applyFont="1" applyFill="1" applyBorder="1" applyAlignment="1" applyProtection="1">
      <alignment/>
      <protection/>
    </xf>
    <xf numFmtId="0" fontId="0" fillId="3" borderId="1" xfId="0" applyFont="1" applyFill="1" applyBorder="1" applyAlignment="1" applyProtection="1">
      <alignment/>
      <protection/>
    </xf>
    <xf numFmtId="0" fontId="0" fillId="3" borderId="2" xfId="0" applyFont="1" applyFill="1" applyBorder="1" applyAlignment="1" applyProtection="1">
      <alignment/>
      <protection/>
    </xf>
    <xf numFmtId="0" fontId="0" fillId="3" borderId="3" xfId="0" applyFont="1" applyFill="1" applyBorder="1" applyAlignment="1" applyProtection="1">
      <alignment/>
      <protection/>
    </xf>
    <xf numFmtId="0" fontId="0" fillId="3" borderId="4" xfId="0" applyFont="1" applyFill="1" applyBorder="1" applyAlignment="1" applyProtection="1">
      <alignment/>
      <protection/>
    </xf>
    <xf numFmtId="0" fontId="0" fillId="3" borderId="0" xfId="0" applyFont="1" applyFill="1" applyBorder="1" applyAlignment="1" applyProtection="1">
      <alignment/>
      <protection/>
    </xf>
    <xf numFmtId="0" fontId="0" fillId="3" borderId="5" xfId="0" applyFont="1" applyFill="1" applyBorder="1" applyAlignment="1" applyProtection="1">
      <alignment/>
      <protection/>
    </xf>
    <xf numFmtId="0" fontId="0" fillId="3" borderId="21" xfId="0" applyFont="1" applyFill="1" applyBorder="1" applyAlignment="1" applyProtection="1">
      <alignment/>
      <protection/>
    </xf>
    <xf numFmtId="0" fontId="0" fillId="3" borderId="9" xfId="0" applyFont="1" applyFill="1" applyBorder="1" applyAlignment="1" applyProtection="1">
      <alignment/>
      <protection/>
    </xf>
    <xf numFmtId="0" fontId="0" fillId="3" borderId="22" xfId="0" applyFont="1" applyFill="1" applyBorder="1" applyAlignment="1" applyProtection="1">
      <alignment/>
      <protection/>
    </xf>
    <xf numFmtId="0" fontId="0" fillId="3" borderId="4" xfId="0" applyFill="1" applyBorder="1" applyAlignment="1" applyProtection="1">
      <alignment/>
      <protection/>
    </xf>
    <xf numFmtId="0" fontId="0" fillId="3" borderId="0" xfId="0" applyFill="1" applyBorder="1" applyAlignment="1" applyProtection="1">
      <alignment/>
      <protection/>
    </xf>
    <xf numFmtId="0" fontId="0" fillId="3" borderId="5" xfId="0" applyFill="1" applyBorder="1" applyAlignment="1" applyProtection="1">
      <alignment/>
      <protection/>
    </xf>
    <xf numFmtId="0" fontId="5" fillId="3" borderId="0" xfId="0" applyFont="1" applyFill="1" applyBorder="1" applyAlignment="1" applyProtection="1">
      <alignment horizontal="center"/>
      <protection/>
    </xf>
    <xf numFmtId="0" fontId="1" fillId="3" borderId="0" xfId="0" applyFont="1" applyFill="1" applyBorder="1" applyAlignment="1" applyProtection="1">
      <alignment/>
      <protection/>
    </xf>
    <xf numFmtId="0" fontId="0" fillId="5" borderId="10" xfId="0" applyFill="1" applyBorder="1" applyAlignment="1" applyProtection="1">
      <alignment/>
      <protection/>
    </xf>
    <xf numFmtId="0" fontId="0" fillId="5" borderId="11" xfId="0" applyFill="1" applyBorder="1" applyAlignment="1" applyProtection="1">
      <alignment/>
      <protection/>
    </xf>
    <xf numFmtId="0" fontId="0" fillId="5" borderId="12" xfId="0" applyFill="1" applyBorder="1" applyAlignment="1" applyProtection="1">
      <alignment/>
      <protection/>
    </xf>
    <xf numFmtId="0" fontId="0" fillId="5" borderId="13" xfId="0" applyFill="1" applyBorder="1" applyAlignment="1" applyProtection="1">
      <alignment/>
      <protection/>
    </xf>
    <xf numFmtId="49" fontId="0" fillId="3" borderId="23" xfId="0" applyNumberFormat="1" applyFill="1" applyBorder="1" applyAlignment="1" applyProtection="1">
      <alignment/>
      <protection/>
    </xf>
    <xf numFmtId="0" fontId="0" fillId="5" borderId="0" xfId="0" applyFill="1" applyBorder="1" applyAlignment="1" applyProtection="1">
      <alignment horizontal="right"/>
      <protection/>
    </xf>
    <xf numFmtId="0" fontId="0" fillId="5" borderId="14" xfId="0" applyFill="1" applyBorder="1" applyAlignment="1" applyProtection="1">
      <alignment/>
      <protection/>
    </xf>
    <xf numFmtId="49" fontId="0" fillId="3" borderId="24" xfId="0" applyNumberFormat="1" applyFill="1" applyBorder="1" applyAlignment="1" applyProtection="1">
      <alignment/>
      <protection/>
    </xf>
    <xf numFmtId="49" fontId="0" fillId="3" borderId="25" xfId="0" applyNumberFormat="1" applyFill="1" applyBorder="1" applyAlignment="1" applyProtection="1">
      <alignment/>
      <protection/>
    </xf>
    <xf numFmtId="0" fontId="0" fillId="5" borderId="0" xfId="0" applyFill="1" applyBorder="1" applyAlignment="1" applyProtection="1">
      <alignment/>
      <protection/>
    </xf>
    <xf numFmtId="0" fontId="0" fillId="5" borderId="26" xfId="0" applyFill="1" applyBorder="1" applyAlignment="1" applyProtection="1">
      <alignment/>
      <protection/>
    </xf>
    <xf numFmtId="0" fontId="0" fillId="5" borderId="15" xfId="0" applyFill="1" applyBorder="1" applyAlignment="1" applyProtection="1">
      <alignment/>
      <protection/>
    </xf>
    <xf numFmtId="0" fontId="0" fillId="5" borderId="16" xfId="0" applyFill="1" applyBorder="1" applyAlignment="1" applyProtection="1">
      <alignment/>
      <protection/>
    </xf>
    <xf numFmtId="0" fontId="0" fillId="3" borderId="6" xfId="0" applyFill="1" applyBorder="1" applyAlignment="1" applyProtection="1">
      <alignment/>
      <protection/>
    </xf>
    <xf numFmtId="0" fontId="0" fillId="3" borderId="7" xfId="0" applyFill="1" applyBorder="1" applyAlignment="1" applyProtection="1">
      <alignment/>
      <protection/>
    </xf>
    <xf numFmtId="0" fontId="0" fillId="3" borderId="8" xfId="0" applyFill="1" applyBorder="1" applyAlignment="1" applyProtection="1">
      <alignment/>
      <protection/>
    </xf>
    <xf numFmtId="187" fontId="0" fillId="3" borderId="0" xfId="0" applyNumberFormat="1" applyFont="1" applyFill="1" applyBorder="1" applyAlignment="1" applyProtection="1">
      <alignment/>
      <protection/>
    </xf>
    <xf numFmtId="193" fontId="9" fillId="3" borderId="0" xfId="0" applyNumberFormat="1" applyFont="1" applyFill="1" applyBorder="1" applyAlignment="1">
      <alignment/>
    </xf>
    <xf numFmtId="193" fontId="0" fillId="3" borderId="0" xfId="0" applyNumberFormat="1" applyFont="1" applyFill="1" applyBorder="1" applyAlignment="1">
      <alignment/>
    </xf>
    <xf numFmtId="0" fontId="10" fillId="3" borderId="26" xfId="0" applyFont="1" applyFill="1" applyBorder="1" applyAlignment="1">
      <alignment/>
    </xf>
    <xf numFmtId="0" fontId="0" fillId="5" borderId="0" xfId="0" applyFill="1" applyBorder="1" applyAlignment="1" applyProtection="1">
      <alignment horizontal="centerContinuous"/>
      <protection/>
    </xf>
    <xf numFmtId="49" fontId="0" fillId="3" borderId="20" xfId="0" applyNumberFormat="1" applyFill="1" applyBorder="1" applyAlignment="1">
      <alignment/>
    </xf>
    <xf numFmtId="0" fontId="1" fillId="3" borderId="27" xfId="0" applyFont="1" applyFill="1" applyBorder="1" applyAlignment="1">
      <alignment horizontal="right"/>
    </xf>
    <xf numFmtId="182" fontId="0" fillId="3" borderId="8" xfId="0" applyNumberFormat="1" applyFont="1" applyFill="1" applyBorder="1" applyAlignment="1" applyProtection="1">
      <alignment/>
      <protection/>
    </xf>
    <xf numFmtId="0" fontId="0" fillId="2" borderId="0" xfId="19">
      <alignment/>
      <protection/>
    </xf>
    <xf numFmtId="182" fontId="0" fillId="3" borderId="17" xfId="0" applyNumberFormat="1" applyFill="1" applyBorder="1" applyAlignment="1" applyProtection="1">
      <alignment/>
      <protection locked="0"/>
    </xf>
    <xf numFmtId="0" fontId="0" fillId="3" borderId="0" xfId="0" applyNumberFormat="1" applyFont="1" applyFill="1" applyBorder="1" applyAlignment="1">
      <alignment/>
    </xf>
    <xf numFmtId="0" fontId="10" fillId="3" borderId="13" xfId="0" applyFont="1" applyFill="1" applyBorder="1" applyAlignment="1">
      <alignment/>
    </xf>
    <xf numFmtId="187" fontId="0" fillId="3" borderId="17" xfId="0" applyNumberFormat="1" applyFill="1" applyBorder="1" applyAlignment="1" applyProtection="1">
      <alignment/>
      <protection/>
    </xf>
    <xf numFmtId="193" fontId="0" fillId="3" borderId="0" xfId="0" applyNumberFormat="1" applyFont="1" applyFill="1" applyBorder="1" applyAlignment="1" applyProtection="1">
      <alignment/>
      <protection/>
    </xf>
    <xf numFmtId="0" fontId="0" fillId="3" borderId="28" xfId="0" applyFill="1" applyBorder="1" applyAlignment="1" applyProtection="1">
      <alignment/>
      <protection locked="0"/>
    </xf>
    <xf numFmtId="1" fontId="0" fillId="4" borderId="17" xfId="0" applyNumberFormat="1" applyFont="1" applyFill="1" applyBorder="1" applyAlignment="1" applyProtection="1">
      <alignment horizontal="right"/>
      <protection/>
    </xf>
    <xf numFmtId="193" fontId="9" fillId="3" borderId="0" xfId="0" applyNumberFormat="1" applyFont="1" applyFill="1" applyAlignment="1">
      <alignment/>
    </xf>
    <xf numFmtId="201" fontId="0" fillId="4" borderId="17" xfId="0" applyNumberFormat="1" applyFont="1" applyFill="1" applyBorder="1" applyAlignment="1" applyProtection="1">
      <alignment/>
      <protection/>
    </xf>
    <xf numFmtId="206" fontId="0" fillId="3" borderId="17" xfId="0" applyNumberFormat="1" applyFill="1" applyBorder="1" applyAlignment="1" applyProtection="1">
      <alignment horizontal="right"/>
      <protection/>
    </xf>
    <xf numFmtId="206" fontId="0" fillId="4" borderId="17" xfId="0" applyNumberFormat="1" applyFont="1" applyFill="1" applyBorder="1" applyAlignment="1" applyProtection="1">
      <alignment horizontal="right"/>
      <protection/>
    </xf>
    <xf numFmtId="208" fontId="0" fillId="3" borderId="17" xfId="0" applyNumberFormat="1" applyFill="1" applyBorder="1" applyAlignment="1" applyProtection="1">
      <alignment/>
      <protection locked="0"/>
    </xf>
  </cellXfs>
  <cellStyles count="7">
    <cellStyle name="Normal" xfId="0"/>
    <cellStyle name="Comma" xfId="15"/>
    <cellStyle name="Comma [0]" xfId="16"/>
    <cellStyle name="Currency" xfId="17"/>
    <cellStyle name="Currency [0]" xfId="18"/>
    <cellStyle name="Normal_Loc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40"/>
      <c:depthPercent val="200"/>
      <c:rAngAx val="1"/>
    </c:view3D>
    <c:plotArea>
      <c:layout>
        <c:manualLayout>
          <c:xMode val="edge"/>
          <c:yMode val="edge"/>
          <c:x val="0.001"/>
          <c:y val="0.00275"/>
          <c:w val="0.93225"/>
          <c:h val="0.9945"/>
        </c:manualLayout>
      </c:layout>
      <c:area3DChart>
        <c:grouping val="stacked"/>
        <c:varyColors val="0"/>
        <c:ser>
          <c:idx val="0"/>
          <c:order val="0"/>
          <c:tx>
            <c:v>Intereses</c:v>
          </c:tx>
          <c:extLst>
            <c:ext xmlns:c14="http://schemas.microsoft.com/office/drawing/2007/8/2/chart" uri="{6F2FDCE9-48DA-4B69-8628-5D25D57E5C99}">
              <c14:invertSolidFillFmt>
                <c14:spPr>
                  <a:solidFill>
                    <a:srgbClr val="000000"/>
                  </a:solidFill>
                </c14:spPr>
              </c14:invertSolidFillFmt>
            </c:ext>
          </c:extLst>
          <c:cat>
            <c:strRef>
              <c:f>[0]!DTS</c:f>
              <c:strCache>
                <c:ptCount val="301"/>
                <c:pt idx="0">
                  <c:v>11-07</c:v>
                </c:pt>
                <c:pt idx="1">
                  <c:v>12-07</c:v>
                </c:pt>
                <c:pt idx="2">
                  <c:v>01-08</c:v>
                </c:pt>
                <c:pt idx="3">
                  <c:v>02-08</c:v>
                </c:pt>
                <c:pt idx="4">
                  <c:v>03-08</c:v>
                </c:pt>
                <c:pt idx="5">
                  <c:v>04-08</c:v>
                </c:pt>
                <c:pt idx="6">
                  <c:v>05-08</c:v>
                </c:pt>
                <c:pt idx="7">
                  <c:v>06-08</c:v>
                </c:pt>
                <c:pt idx="8">
                  <c:v>07-08</c:v>
                </c:pt>
                <c:pt idx="9">
                  <c:v>08-08</c:v>
                </c:pt>
                <c:pt idx="10">
                  <c:v>09-08</c:v>
                </c:pt>
                <c:pt idx="11">
                  <c:v>10-08</c:v>
                </c:pt>
                <c:pt idx="12">
                  <c:v>11-08</c:v>
                </c:pt>
                <c:pt idx="13">
                  <c:v>12-08</c:v>
                </c:pt>
                <c:pt idx="14">
                  <c:v>01-09</c:v>
                </c:pt>
                <c:pt idx="15">
                  <c:v>02-09</c:v>
                </c:pt>
                <c:pt idx="16">
                  <c:v>03-09</c:v>
                </c:pt>
                <c:pt idx="17">
                  <c:v>04-09</c:v>
                </c:pt>
                <c:pt idx="18">
                  <c:v>05-09</c:v>
                </c:pt>
                <c:pt idx="19">
                  <c:v>06-09</c:v>
                </c:pt>
                <c:pt idx="20">
                  <c:v>07-09</c:v>
                </c:pt>
                <c:pt idx="21">
                  <c:v>08-09</c:v>
                </c:pt>
                <c:pt idx="22">
                  <c:v>09-09</c:v>
                </c:pt>
                <c:pt idx="23">
                  <c:v>10-09</c:v>
                </c:pt>
                <c:pt idx="24">
                  <c:v>11-09</c:v>
                </c:pt>
                <c:pt idx="25">
                  <c:v>12-09</c:v>
                </c:pt>
                <c:pt idx="26">
                  <c:v>01-10</c:v>
                </c:pt>
                <c:pt idx="27">
                  <c:v>02-10</c:v>
                </c:pt>
                <c:pt idx="28">
                  <c:v>03-10</c:v>
                </c:pt>
                <c:pt idx="29">
                  <c:v>04-10</c:v>
                </c:pt>
                <c:pt idx="30">
                  <c:v>05-10</c:v>
                </c:pt>
                <c:pt idx="31">
                  <c:v>06-10</c:v>
                </c:pt>
                <c:pt idx="32">
                  <c:v>07-10</c:v>
                </c:pt>
                <c:pt idx="33">
                  <c:v>08-10</c:v>
                </c:pt>
                <c:pt idx="34">
                  <c:v>09-10</c:v>
                </c:pt>
                <c:pt idx="35">
                  <c:v>10-10</c:v>
                </c:pt>
                <c:pt idx="36">
                  <c:v>11-10</c:v>
                </c:pt>
                <c:pt idx="37">
                  <c:v>12-10</c:v>
                </c:pt>
                <c:pt idx="38">
                  <c:v>01-11</c:v>
                </c:pt>
                <c:pt idx="39">
                  <c:v>02-11</c:v>
                </c:pt>
                <c:pt idx="40">
                  <c:v>03-11</c:v>
                </c:pt>
                <c:pt idx="41">
                  <c:v>04-11</c:v>
                </c:pt>
                <c:pt idx="42">
                  <c:v>05-11</c:v>
                </c:pt>
                <c:pt idx="43">
                  <c:v>06-11</c:v>
                </c:pt>
                <c:pt idx="44">
                  <c:v>07-11</c:v>
                </c:pt>
                <c:pt idx="45">
                  <c:v>08-11</c:v>
                </c:pt>
                <c:pt idx="46">
                  <c:v>09-11</c:v>
                </c:pt>
                <c:pt idx="47">
                  <c:v>10-11</c:v>
                </c:pt>
                <c:pt idx="48">
                  <c:v>11-11</c:v>
                </c:pt>
                <c:pt idx="49">
                  <c:v>12-11</c:v>
                </c:pt>
                <c:pt idx="50">
                  <c:v>01-12</c:v>
                </c:pt>
                <c:pt idx="51">
                  <c:v>02-12</c:v>
                </c:pt>
                <c:pt idx="52">
                  <c:v>03-12</c:v>
                </c:pt>
                <c:pt idx="53">
                  <c:v>04-12</c:v>
                </c:pt>
                <c:pt idx="54">
                  <c:v>05-12</c:v>
                </c:pt>
                <c:pt idx="55">
                  <c:v>06-12</c:v>
                </c:pt>
                <c:pt idx="56">
                  <c:v>07-12</c:v>
                </c:pt>
                <c:pt idx="57">
                  <c:v>08-12</c:v>
                </c:pt>
                <c:pt idx="58">
                  <c:v>09-12</c:v>
                </c:pt>
                <c:pt idx="59">
                  <c:v>10-12</c:v>
                </c:pt>
                <c:pt idx="60">
                  <c:v>11-12</c:v>
                </c:pt>
                <c:pt idx="61">
                  <c:v>12-12</c:v>
                </c:pt>
                <c:pt idx="62">
                  <c:v>01-13</c:v>
                </c:pt>
                <c:pt idx="63">
                  <c:v>02-13</c:v>
                </c:pt>
                <c:pt idx="64">
                  <c:v>03-13</c:v>
                </c:pt>
                <c:pt idx="65">
                  <c:v>04-13</c:v>
                </c:pt>
                <c:pt idx="66">
                  <c:v>05-13</c:v>
                </c:pt>
                <c:pt idx="67">
                  <c:v>06-13</c:v>
                </c:pt>
                <c:pt idx="68">
                  <c:v>07-13</c:v>
                </c:pt>
                <c:pt idx="69">
                  <c:v>08-13</c:v>
                </c:pt>
                <c:pt idx="70">
                  <c:v>09-13</c:v>
                </c:pt>
                <c:pt idx="71">
                  <c:v>10-13</c:v>
                </c:pt>
                <c:pt idx="72">
                  <c:v>11-13</c:v>
                </c:pt>
                <c:pt idx="73">
                  <c:v>12-13</c:v>
                </c:pt>
                <c:pt idx="74">
                  <c:v>01-14</c:v>
                </c:pt>
                <c:pt idx="75">
                  <c:v>02-14</c:v>
                </c:pt>
                <c:pt idx="76">
                  <c:v>03-14</c:v>
                </c:pt>
                <c:pt idx="77">
                  <c:v>04-14</c:v>
                </c:pt>
                <c:pt idx="78">
                  <c:v>05-14</c:v>
                </c:pt>
                <c:pt idx="79">
                  <c:v>06-14</c:v>
                </c:pt>
                <c:pt idx="80">
                  <c:v>07-14</c:v>
                </c:pt>
                <c:pt idx="81">
                  <c:v>08-14</c:v>
                </c:pt>
                <c:pt idx="82">
                  <c:v>09-14</c:v>
                </c:pt>
                <c:pt idx="83">
                  <c:v>10-14</c:v>
                </c:pt>
                <c:pt idx="84">
                  <c:v>11-14</c:v>
                </c:pt>
                <c:pt idx="85">
                  <c:v>12-14</c:v>
                </c:pt>
                <c:pt idx="86">
                  <c:v>01-15</c:v>
                </c:pt>
                <c:pt idx="87">
                  <c:v>02-15</c:v>
                </c:pt>
                <c:pt idx="88">
                  <c:v>03-15</c:v>
                </c:pt>
                <c:pt idx="89">
                  <c:v>04-15</c:v>
                </c:pt>
                <c:pt idx="90">
                  <c:v>05-15</c:v>
                </c:pt>
                <c:pt idx="91">
                  <c:v>06-15</c:v>
                </c:pt>
                <c:pt idx="92">
                  <c:v>07-15</c:v>
                </c:pt>
                <c:pt idx="93">
                  <c:v>08-15</c:v>
                </c:pt>
                <c:pt idx="94">
                  <c:v>09-15</c:v>
                </c:pt>
                <c:pt idx="95">
                  <c:v>10-15</c:v>
                </c:pt>
                <c:pt idx="96">
                  <c:v>11-15</c:v>
                </c:pt>
                <c:pt idx="97">
                  <c:v>12-15</c:v>
                </c:pt>
                <c:pt idx="98">
                  <c:v>01-16</c:v>
                </c:pt>
                <c:pt idx="99">
                  <c:v>02-16</c:v>
                </c:pt>
                <c:pt idx="100">
                  <c:v>03-16</c:v>
                </c:pt>
                <c:pt idx="101">
                  <c:v>04-16</c:v>
                </c:pt>
                <c:pt idx="102">
                  <c:v>05-16</c:v>
                </c:pt>
                <c:pt idx="103">
                  <c:v>06-16</c:v>
                </c:pt>
                <c:pt idx="104">
                  <c:v>07-16</c:v>
                </c:pt>
                <c:pt idx="105">
                  <c:v>08-16</c:v>
                </c:pt>
                <c:pt idx="106">
                  <c:v>09-16</c:v>
                </c:pt>
                <c:pt idx="107">
                  <c:v>10-16</c:v>
                </c:pt>
                <c:pt idx="108">
                  <c:v>11-16</c:v>
                </c:pt>
                <c:pt idx="109">
                  <c:v>12-16</c:v>
                </c:pt>
                <c:pt idx="110">
                  <c:v>01-17</c:v>
                </c:pt>
                <c:pt idx="111">
                  <c:v>02-17</c:v>
                </c:pt>
                <c:pt idx="112">
                  <c:v>03-17</c:v>
                </c:pt>
                <c:pt idx="113">
                  <c:v>04-17</c:v>
                </c:pt>
                <c:pt idx="114">
                  <c:v>05-17</c:v>
                </c:pt>
                <c:pt idx="115">
                  <c:v>06-17</c:v>
                </c:pt>
                <c:pt idx="116">
                  <c:v>07-17</c:v>
                </c:pt>
                <c:pt idx="117">
                  <c:v>08-17</c:v>
                </c:pt>
                <c:pt idx="118">
                  <c:v>09-17</c:v>
                </c:pt>
                <c:pt idx="119">
                  <c:v>10-17</c:v>
                </c:pt>
                <c:pt idx="120">
                  <c:v>11-17</c:v>
                </c:pt>
                <c:pt idx="121">
                  <c:v>12-17</c:v>
                </c:pt>
                <c:pt idx="122">
                  <c:v>01-18</c:v>
                </c:pt>
                <c:pt idx="123">
                  <c:v>02-18</c:v>
                </c:pt>
                <c:pt idx="124">
                  <c:v>03-18</c:v>
                </c:pt>
                <c:pt idx="125">
                  <c:v>04-18</c:v>
                </c:pt>
                <c:pt idx="126">
                  <c:v>05-18</c:v>
                </c:pt>
                <c:pt idx="127">
                  <c:v>06-18</c:v>
                </c:pt>
                <c:pt idx="128">
                  <c:v>07-18</c:v>
                </c:pt>
                <c:pt idx="129">
                  <c:v>08-18</c:v>
                </c:pt>
                <c:pt idx="130">
                  <c:v>09-18</c:v>
                </c:pt>
                <c:pt idx="131">
                  <c:v>10-18</c:v>
                </c:pt>
                <c:pt idx="132">
                  <c:v>11-18</c:v>
                </c:pt>
                <c:pt idx="133">
                  <c:v>12-18</c:v>
                </c:pt>
                <c:pt idx="134">
                  <c:v>01-19</c:v>
                </c:pt>
                <c:pt idx="135">
                  <c:v>02-19</c:v>
                </c:pt>
                <c:pt idx="136">
                  <c:v>03-19</c:v>
                </c:pt>
                <c:pt idx="137">
                  <c:v>04-19</c:v>
                </c:pt>
                <c:pt idx="138">
                  <c:v>05-19</c:v>
                </c:pt>
                <c:pt idx="139">
                  <c:v>06-19</c:v>
                </c:pt>
                <c:pt idx="140">
                  <c:v>07-19</c:v>
                </c:pt>
                <c:pt idx="141">
                  <c:v>08-19</c:v>
                </c:pt>
                <c:pt idx="142">
                  <c:v>09-19</c:v>
                </c:pt>
                <c:pt idx="143">
                  <c:v>10-19</c:v>
                </c:pt>
                <c:pt idx="144">
                  <c:v>11-19</c:v>
                </c:pt>
                <c:pt idx="145">
                  <c:v>12-19</c:v>
                </c:pt>
                <c:pt idx="146">
                  <c:v>01-20</c:v>
                </c:pt>
                <c:pt idx="147">
                  <c:v>02-20</c:v>
                </c:pt>
                <c:pt idx="148">
                  <c:v>03-20</c:v>
                </c:pt>
                <c:pt idx="149">
                  <c:v>04-20</c:v>
                </c:pt>
                <c:pt idx="150">
                  <c:v>05-20</c:v>
                </c:pt>
                <c:pt idx="151">
                  <c:v>06-20</c:v>
                </c:pt>
                <c:pt idx="152">
                  <c:v>07-20</c:v>
                </c:pt>
                <c:pt idx="153">
                  <c:v>08-20</c:v>
                </c:pt>
                <c:pt idx="154">
                  <c:v>09-20</c:v>
                </c:pt>
                <c:pt idx="155">
                  <c:v>10-20</c:v>
                </c:pt>
                <c:pt idx="156">
                  <c:v>11-20</c:v>
                </c:pt>
                <c:pt idx="157">
                  <c:v>12-20</c:v>
                </c:pt>
                <c:pt idx="158">
                  <c:v>01-21</c:v>
                </c:pt>
                <c:pt idx="159">
                  <c:v>02-21</c:v>
                </c:pt>
                <c:pt idx="160">
                  <c:v>03-21</c:v>
                </c:pt>
                <c:pt idx="161">
                  <c:v>04-21</c:v>
                </c:pt>
                <c:pt idx="162">
                  <c:v>05-21</c:v>
                </c:pt>
                <c:pt idx="163">
                  <c:v>06-21</c:v>
                </c:pt>
                <c:pt idx="164">
                  <c:v>07-21</c:v>
                </c:pt>
                <c:pt idx="165">
                  <c:v>08-21</c:v>
                </c:pt>
                <c:pt idx="166">
                  <c:v>09-21</c:v>
                </c:pt>
                <c:pt idx="167">
                  <c:v>10-21</c:v>
                </c:pt>
                <c:pt idx="168">
                  <c:v>11-21</c:v>
                </c:pt>
                <c:pt idx="169">
                  <c:v>12-21</c:v>
                </c:pt>
                <c:pt idx="170">
                  <c:v>01-22</c:v>
                </c:pt>
                <c:pt idx="171">
                  <c:v>02-22</c:v>
                </c:pt>
                <c:pt idx="172">
                  <c:v>03-22</c:v>
                </c:pt>
                <c:pt idx="173">
                  <c:v>04-22</c:v>
                </c:pt>
                <c:pt idx="174">
                  <c:v>05-22</c:v>
                </c:pt>
                <c:pt idx="175">
                  <c:v>06-22</c:v>
                </c:pt>
                <c:pt idx="176">
                  <c:v>07-22</c:v>
                </c:pt>
                <c:pt idx="177">
                  <c:v>08-22</c:v>
                </c:pt>
                <c:pt idx="178">
                  <c:v>09-22</c:v>
                </c:pt>
                <c:pt idx="179">
                  <c:v>10-22</c:v>
                </c:pt>
              </c:strCache>
            </c:strRef>
          </c:cat>
          <c:val>
            <c:numRef>
              <c:f>[0]!SRS1</c:f>
              <c:numCache>
                <c:ptCount val="301"/>
                <c:pt idx="0">
                  <c:v>-190.8</c:v>
                </c:pt>
                <c:pt idx="1">
                  <c:v>-190.0724</c:v>
                </c:pt>
                <c:pt idx="2">
                  <c:v>-189.3418</c:v>
                </c:pt>
                <c:pt idx="3">
                  <c:v>-188.6084</c:v>
                </c:pt>
                <c:pt idx="4">
                  <c:v>-187.872</c:v>
                </c:pt>
                <c:pt idx="5">
                  <c:v>-187.1327</c:v>
                </c:pt>
                <c:pt idx="6">
                  <c:v>-186.3905</c:v>
                </c:pt>
                <c:pt idx="7">
                  <c:v>-185.6454</c:v>
                </c:pt>
                <c:pt idx="8">
                  <c:v>-184.8972</c:v>
                </c:pt>
                <c:pt idx="9">
                  <c:v>-184.1461</c:v>
                </c:pt>
                <c:pt idx="10">
                  <c:v>-183.392</c:v>
                </c:pt>
                <c:pt idx="11">
                  <c:v>-182.6349</c:v>
                </c:pt>
                <c:pt idx="12">
                  <c:v>-181.8748</c:v>
                </c:pt>
                <c:pt idx="13">
                  <c:v>-181.1117</c:v>
                </c:pt>
                <c:pt idx="14">
                  <c:v>-180.3456</c:v>
                </c:pt>
                <c:pt idx="15">
                  <c:v>-179.5764</c:v>
                </c:pt>
                <c:pt idx="16">
                  <c:v>-178.8041</c:v>
                </c:pt>
                <c:pt idx="17">
                  <c:v>-178.0288</c:v>
                </c:pt>
                <c:pt idx="18">
                  <c:v>-177.2504</c:v>
                </c:pt>
                <c:pt idx="19">
                  <c:v>-176.4689</c:v>
                </c:pt>
                <c:pt idx="20">
                  <c:v>-175.6843</c:v>
                </c:pt>
                <c:pt idx="21">
                  <c:v>-174.8965</c:v>
                </c:pt>
                <c:pt idx="22">
                  <c:v>-174.1057</c:v>
                </c:pt>
                <c:pt idx="23">
                  <c:v>-173.3117</c:v>
                </c:pt>
                <c:pt idx="24">
                  <c:v>-172.5145</c:v>
                </c:pt>
                <c:pt idx="25">
                  <c:v>-171.7142</c:v>
                </c:pt>
                <c:pt idx="26">
                  <c:v>-170.9107</c:v>
                </c:pt>
                <c:pt idx="27">
                  <c:v>-170.104</c:v>
                </c:pt>
                <c:pt idx="28">
                  <c:v>-169.2941</c:v>
                </c:pt>
                <c:pt idx="29">
                  <c:v>-168.4809</c:v>
                </c:pt>
                <c:pt idx="30">
                  <c:v>-167.6646</c:v>
                </c:pt>
                <c:pt idx="31">
                  <c:v>-166.845</c:v>
                </c:pt>
                <c:pt idx="32">
                  <c:v>-166.0221</c:v>
                </c:pt>
                <c:pt idx="33">
                  <c:v>-165.196</c:v>
                </c:pt>
                <c:pt idx="34">
                  <c:v>-164.3665</c:v>
                </c:pt>
                <c:pt idx="35">
                  <c:v>-163.5338</c:v>
                </c:pt>
                <c:pt idx="36">
                  <c:v>-162.6978</c:v>
                </c:pt>
                <c:pt idx="37">
                  <c:v>-161.8584</c:v>
                </c:pt>
                <c:pt idx="38">
                  <c:v>-161.0158</c:v>
                </c:pt>
                <c:pt idx="39">
                  <c:v>-160.1697</c:v>
                </c:pt>
                <c:pt idx="40">
                  <c:v>-159.3203</c:v>
                </c:pt>
                <c:pt idx="41">
                  <c:v>-158.4675</c:v>
                </c:pt>
                <c:pt idx="42">
                  <c:v>-157.6114</c:v>
                </c:pt>
                <c:pt idx="43">
                  <c:v>-156.7518</c:v>
                </c:pt>
                <c:pt idx="44">
                  <c:v>-155.8888</c:v>
                </c:pt>
                <c:pt idx="45">
                  <c:v>-155.0224</c:v>
                </c:pt>
                <c:pt idx="46">
                  <c:v>-154.1526</c:v>
                </c:pt>
                <c:pt idx="47">
                  <c:v>-153.2792</c:v>
                </c:pt>
                <c:pt idx="48">
                  <c:v>-152.4025</c:v>
                </c:pt>
                <c:pt idx="49">
                  <c:v>-151.5222</c:v>
                </c:pt>
                <c:pt idx="50">
                  <c:v>-150.6384</c:v>
                </c:pt>
                <c:pt idx="51">
                  <c:v>-149.7511</c:v>
                </c:pt>
                <c:pt idx="52">
                  <c:v>-148.8603</c:v>
                </c:pt>
                <c:pt idx="53">
                  <c:v>-147.966</c:v>
                </c:pt>
                <c:pt idx="54">
                  <c:v>-147.068</c:v>
                </c:pt>
                <c:pt idx="55">
                  <c:v>-146.1666</c:v>
                </c:pt>
                <c:pt idx="56">
                  <c:v>-145.2615</c:v>
                </c:pt>
                <c:pt idx="57">
                  <c:v>-144.3528</c:v>
                </c:pt>
                <c:pt idx="58">
                  <c:v>-143.4406</c:v>
                </c:pt>
                <c:pt idx="59">
                  <c:v>-142.5247</c:v>
                </c:pt>
                <c:pt idx="60">
                  <c:v>-141.6051</c:v>
                </c:pt>
                <c:pt idx="61">
                  <c:v>-140.6819</c:v>
                </c:pt>
                <c:pt idx="62">
                  <c:v>-139.7551</c:v>
                </c:pt>
                <c:pt idx="63">
                  <c:v>-138.8245</c:v>
                </c:pt>
                <c:pt idx="64">
                  <c:v>-137.8903</c:v>
                </c:pt>
                <c:pt idx="65">
                  <c:v>-136.9523</c:v>
                </c:pt>
                <c:pt idx="66">
                  <c:v>-136.0106</c:v>
                </c:pt>
                <c:pt idx="67">
                  <c:v>-135.0652</c:v>
                </c:pt>
                <c:pt idx="68">
                  <c:v>-134.116</c:v>
                </c:pt>
                <c:pt idx="69">
                  <c:v>-133.1631</c:v>
                </c:pt>
                <c:pt idx="70">
                  <c:v>-132.2063</c:v>
                </c:pt>
                <c:pt idx="71">
                  <c:v>-131.2458</c:v>
                </c:pt>
                <c:pt idx="72">
                  <c:v>-130.2814</c:v>
                </c:pt>
                <c:pt idx="73">
                  <c:v>-129.3132</c:v>
                </c:pt>
                <c:pt idx="74">
                  <c:v>-128.3411</c:v>
                </c:pt>
                <c:pt idx="75">
                  <c:v>-127.3652</c:v>
                </c:pt>
                <c:pt idx="76">
                  <c:v>-126.3854</c:v>
                </c:pt>
                <c:pt idx="77">
                  <c:v>-125.4017</c:v>
                </c:pt>
                <c:pt idx="78">
                  <c:v>-124.4141</c:v>
                </c:pt>
                <c:pt idx="79">
                  <c:v>-123.4226</c:v>
                </c:pt>
                <c:pt idx="80">
                  <c:v>-122.4271</c:v>
                </c:pt>
                <c:pt idx="81">
                  <c:v>-121.4277</c:v>
                </c:pt>
                <c:pt idx="82">
                  <c:v>-120.4243</c:v>
                </c:pt>
                <c:pt idx="83">
                  <c:v>-119.4169</c:v>
                </c:pt>
                <c:pt idx="84">
                  <c:v>-118.4055</c:v>
                </c:pt>
                <c:pt idx="85">
                  <c:v>-117.3901</c:v>
                </c:pt>
                <c:pt idx="86">
                  <c:v>-116.3707</c:v>
                </c:pt>
                <c:pt idx="87">
                  <c:v>-115.3472</c:v>
                </c:pt>
                <c:pt idx="88">
                  <c:v>-114.3196</c:v>
                </c:pt>
                <c:pt idx="89">
                  <c:v>-113.2879</c:v>
                </c:pt>
                <c:pt idx="90">
                  <c:v>-112.2522</c:v>
                </c:pt>
                <c:pt idx="91">
                  <c:v>-111.2123</c:v>
                </c:pt>
                <c:pt idx="92">
                  <c:v>-110.1683</c:v>
                </c:pt>
                <c:pt idx="93">
                  <c:v>-109.1202</c:v>
                </c:pt>
                <c:pt idx="94">
                  <c:v>-108.0678</c:v>
                </c:pt>
                <c:pt idx="95">
                  <c:v>-107.0113</c:v>
                </c:pt>
                <c:pt idx="96">
                  <c:v>-105.9506</c:v>
                </c:pt>
                <c:pt idx="97">
                  <c:v>-104.8857</c:v>
                </c:pt>
                <c:pt idx="98">
                  <c:v>-103.8166</c:v>
                </c:pt>
                <c:pt idx="99">
                  <c:v>-102.7432</c:v>
                </c:pt>
                <c:pt idx="100">
                  <c:v>-101.6655</c:v>
                </c:pt>
                <c:pt idx="101">
                  <c:v>-100.5835</c:v>
                </c:pt>
                <c:pt idx="102">
                  <c:v>-99.4973</c:v>
                </c:pt>
                <c:pt idx="103">
                  <c:v>-98.4067</c:v>
                </c:pt>
                <c:pt idx="104">
                  <c:v>-97.3118</c:v>
                </c:pt>
                <c:pt idx="105">
                  <c:v>-96.2126</c:v>
                </c:pt>
                <c:pt idx="106">
                  <c:v>-95.1089</c:v>
                </c:pt>
                <c:pt idx="107">
                  <c:v>-94.0009</c:v>
                </c:pt>
                <c:pt idx="108">
                  <c:v>-92.8885</c:v>
                </c:pt>
                <c:pt idx="109">
                  <c:v>-91.7716</c:v>
                </c:pt>
                <c:pt idx="110">
                  <c:v>-90.6504</c:v>
                </c:pt>
                <c:pt idx="111">
                  <c:v>-89.5246</c:v>
                </c:pt>
                <c:pt idx="112">
                  <c:v>-88.3944</c:v>
                </c:pt>
                <c:pt idx="113">
                  <c:v>-87.2597</c:v>
                </c:pt>
                <c:pt idx="114">
                  <c:v>-86.1205</c:v>
                </c:pt>
                <c:pt idx="115">
                  <c:v>-84.9767</c:v>
                </c:pt>
                <c:pt idx="116">
                  <c:v>-83.8285</c:v>
                </c:pt>
                <c:pt idx="117">
                  <c:v>-82.6756</c:v>
                </c:pt>
                <c:pt idx="118">
                  <c:v>-81.5182</c:v>
                </c:pt>
                <c:pt idx="119">
                  <c:v>-80.3561</c:v>
                </c:pt>
                <c:pt idx="120">
                  <c:v>-79.1895</c:v>
                </c:pt>
                <c:pt idx="121">
                  <c:v>-78.0182</c:v>
                </c:pt>
                <c:pt idx="122">
                  <c:v>-76.8422</c:v>
                </c:pt>
                <c:pt idx="123">
                  <c:v>-75.6616</c:v>
                </c:pt>
                <c:pt idx="124">
                  <c:v>-74.4763</c:v>
                </c:pt>
                <c:pt idx="125">
                  <c:v>-73.2863</c:v>
                </c:pt>
                <c:pt idx="126">
                  <c:v>-72.0915</c:v>
                </c:pt>
                <c:pt idx="127">
                  <c:v>-70.892</c:v>
                </c:pt>
                <c:pt idx="128">
                  <c:v>-69.6877</c:v>
                </c:pt>
                <c:pt idx="129">
                  <c:v>-68.4786</c:v>
                </c:pt>
                <c:pt idx="130">
                  <c:v>-67.2648</c:v>
                </c:pt>
                <c:pt idx="131">
                  <c:v>-66.0461</c:v>
                </c:pt>
                <c:pt idx="132">
                  <c:v>-64.8225</c:v>
                </c:pt>
                <c:pt idx="133">
                  <c:v>-63.5941</c:v>
                </c:pt>
                <c:pt idx="134">
                  <c:v>-62.3608</c:v>
                </c:pt>
                <c:pt idx="135">
                  <c:v>-61.1227</c:v>
                </c:pt>
                <c:pt idx="136">
                  <c:v>-59.8795</c:v>
                </c:pt>
                <c:pt idx="137">
                  <c:v>-58.6315</c:v>
                </c:pt>
                <c:pt idx="138">
                  <c:v>-57.3785</c:v>
                </c:pt>
                <c:pt idx="139">
                  <c:v>-56.1205</c:v>
                </c:pt>
                <c:pt idx="140">
                  <c:v>-54.8575</c:v>
                </c:pt>
                <c:pt idx="141">
                  <c:v>-53.5895</c:v>
                </c:pt>
                <c:pt idx="142">
                  <c:v>-52.3164</c:v>
                </c:pt>
                <c:pt idx="143">
                  <c:v>-51.0383</c:v>
                </c:pt>
                <c:pt idx="144">
                  <c:v>-49.7551</c:v>
                </c:pt>
                <c:pt idx="145">
                  <c:v>-48.4668</c:v>
                </c:pt>
                <c:pt idx="146">
                  <c:v>-47.1734</c:v>
                </c:pt>
                <c:pt idx="147">
                  <c:v>-45.8748</c:v>
                </c:pt>
                <c:pt idx="148">
                  <c:v>-44.5711</c:v>
                </c:pt>
                <c:pt idx="149">
                  <c:v>-43.2622</c:v>
                </c:pt>
                <c:pt idx="150">
                  <c:v>-41.9481</c:v>
                </c:pt>
                <c:pt idx="151">
                  <c:v>-40.6288</c:v>
                </c:pt>
                <c:pt idx="152">
                  <c:v>-39.3042</c:v>
                </c:pt>
                <c:pt idx="153">
                  <c:v>-37.9744</c:v>
                </c:pt>
                <c:pt idx="154">
                  <c:v>-36.6392</c:v>
                </c:pt>
                <c:pt idx="155">
                  <c:v>-35.2988</c:v>
                </c:pt>
                <c:pt idx="156">
                  <c:v>-33.953</c:v>
                </c:pt>
                <c:pt idx="157">
                  <c:v>-32.6019</c:v>
                </c:pt>
                <c:pt idx="158">
                  <c:v>-31.2455</c:v>
                </c:pt>
                <c:pt idx="159">
                  <c:v>-29.8836</c:v>
                </c:pt>
                <c:pt idx="160">
                  <c:v>-28.5163</c:v>
                </c:pt>
                <c:pt idx="161">
                  <c:v>-27.1436</c:v>
                </c:pt>
                <c:pt idx="162">
                  <c:v>-25.7654</c:v>
                </c:pt>
                <c:pt idx="163">
                  <c:v>-24.3817</c:v>
                </c:pt>
                <c:pt idx="164">
                  <c:v>-22.9926</c:v>
                </c:pt>
                <c:pt idx="165">
                  <c:v>-21.5979</c:v>
                </c:pt>
                <c:pt idx="166">
                  <c:v>-20.1977</c:v>
                </c:pt>
                <c:pt idx="167">
                  <c:v>-18.7919</c:v>
                </c:pt>
                <c:pt idx="168">
                  <c:v>-17.3805</c:v>
                </c:pt>
                <c:pt idx="169">
                  <c:v>-15.9635</c:v>
                </c:pt>
                <c:pt idx="170">
                  <c:v>-14.5409</c:v>
                </c:pt>
                <c:pt idx="171">
                  <c:v>-13.1126</c:v>
                </c:pt>
                <c:pt idx="172">
                  <c:v>-11.6787</c:v>
                </c:pt>
                <c:pt idx="173">
                  <c:v>-10.239</c:v>
                </c:pt>
                <c:pt idx="174">
                  <c:v>-8.7937</c:v>
                </c:pt>
                <c:pt idx="175">
                  <c:v>-7.3426</c:v>
                </c:pt>
                <c:pt idx="176">
                  <c:v>-5.8857</c:v>
                </c:pt>
                <c:pt idx="177">
                  <c:v>-4.423</c:v>
                </c:pt>
                <c:pt idx="178">
                  <c:v>-2.9545</c:v>
                </c:pt>
                <c:pt idx="179">
                  <c:v>-1.4802</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val>
        </c:ser>
        <c:ser>
          <c:idx val="1"/>
          <c:order val="1"/>
          <c:tx>
            <c:v>Capital</c:v>
          </c:tx>
          <c:extLst>
            <c:ext xmlns:c14="http://schemas.microsoft.com/office/drawing/2007/8/2/chart" uri="{6F2FDCE9-48DA-4B69-8628-5D25D57E5C99}">
              <c14:invertSolidFillFmt>
                <c14:spPr>
                  <a:solidFill>
                    <a:srgbClr val="000000"/>
                  </a:solidFill>
                </c14:spPr>
              </c14:invertSolidFillFmt>
            </c:ext>
          </c:extLst>
          <c:cat>
            <c:strRef>
              <c:f>[0]!DTS</c:f>
              <c:strCache>
                <c:ptCount val="301"/>
                <c:pt idx="0">
                  <c:v>11-07</c:v>
                </c:pt>
                <c:pt idx="1">
                  <c:v>12-07</c:v>
                </c:pt>
                <c:pt idx="2">
                  <c:v>01-08</c:v>
                </c:pt>
                <c:pt idx="3">
                  <c:v>02-08</c:v>
                </c:pt>
                <c:pt idx="4">
                  <c:v>03-08</c:v>
                </c:pt>
                <c:pt idx="5">
                  <c:v>04-08</c:v>
                </c:pt>
                <c:pt idx="6">
                  <c:v>05-08</c:v>
                </c:pt>
                <c:pt idx="7">
                  <c:v>06-08</c:v>
                </c:pt>
                <c:pt idx="8">
                  <c:v>07-08</c:v>
                </c:pt>
                <c:pt idx="9">
                  <c:v>08-08</c:v>
                </c:pt>
                <c:pt idx="10">
                  <c:v>09-08</c:v>
                </c:pt>
                <c:pt idx="11">
                  <c:v>10-08</c:v>
                </c:pt>
                <c:pt idx="12">
                  <c:v>11-08</c:v>
                </c:pt>
                <c:pt idx="13">
                  <c:v>12-08</c:v>
                </c:pt>
                <c:pt idx="14">
                  <c:v>01-09</c:v>
                </c:pt>
                <c:pt idx="15">
                  <c:v>02-09</c:v>
                </c:pt>
                <c:pt idx="16">
                  <c:v>03-09</c:v>
                </c:pt>
                <c:pt idx="17">
                  <c:v>04-09</c:v>
                </c:pt>
                <c:pt idx="18">
                  <c:v>05-09</c:v>
                </c:pt>
                <c:pt idx="19">
                  <c:v>06-09</c:v>
                </c:pt>
                <c:pt idx="20">
                  <c:v>07-09</c:v>
                </c:pt>
                <c:pt idx="21">
                  <c:v>08-09</c:v>
                </c:pt>
                <c:pt idx="22">
                  <c:v>09-09</c:v>
                </c:pt>
                <c:pt idx="23">
                  <c:v>10-09</c:v>
                </c:pt>
                <c:pt idx="24">
                  <c:v>11-09</c:v>
                </c:pt>
                <c:pt idx="25">
                  <c:v>12-09</c:v>
                </c:pt>
                <c:pt idx="26">
                  <c:v>01-10</c:v>
                </c:pt>
                <c:pt idx="27">
                  <c:v>02-10</c:v>
                </c:pt>
                <c:pt idx="28">
                  <c:v>03-10</c:v>
                </c:pt>
                <c:pt idx="29">
                  <c:v>04-10</c:v>
                </c:pt>
                <c:pt idx="30">
                  <c:v>05-10</c:v>
                </c:pt>
                <c:pt idx="31">
                  <c:v>06-10</c:v>
                </c:pt>
                <c:pt idx="32">
                  <c:v>07-10</c:v>
                </c:pt>
                <c:pt idx="33">
                  <c:v>08-10</c:v>
                </c:pt>
                <c:pt idx="34">
                  <c:v>09-10</c:v>
                </c:pt>
                <c:pt idx="35">
                  <c:v>10-10</c:v>
                </c:pt>
                <c:pt idx="36">
                  <c:v>11-10</c:v>
                </c:pt>
                <c:pt idx="37">
                  <c:v>12-10</c:v>
                </c:pt>
                <c:pt idx="38">
                  <c:v>01-11</c:v>
                </c:pt>
                <c:pt idx="39">
                  <c:v>02-11</c:v>
                </c:pt>
                <c:pt idx="40">
                  <c:v>03-11</c:v>
                </c:pt>
                <c:pt idx="41">
                  <c:v>04-11</c:v>
                </c:pt>
                <c:pt idx="42">
                  <c:v>05-11</c:v>
                </c:pt>
                <c:pt idx="43">
                  <c:v>06-11</c:v>
                </c:pt>
                <c:pt idx="44">
                  <c:v>07-11</c:v>
                </c:pt>
                <c:pt idx="45">
                  <c:v>08-11</c:v>
                </c:pt>
                <c:pt idx="46">
                  <c:v>09-11</c:v>
                </c:pt>
                <c:pt idx="47">
                  <c:v>10-11</c:v>
                </c:pt>
                <c:pt idx="48">
                  <c:v>11-11</c:v>
                </c:pt>
                <c:pt idx="49">
                  <c:v>12-11</c:v>
                </c:pt>
                <c:pt idx="50">
                  <c:v>01-12</c:v>
                </c:pt>
                <c:pt idx="51">
                  <c:v>02-12</c:v>
                </c:pt>
                <c:pt idx="52">
                  <c:v>03-12</c:v>
                </c:pt>
                <c:pt idx="53">
                  <c:v>04-12</c:v>
                </c:pt>
                <c:pt idx="54">
                  <c:v>05-12</c:v>
                </c:pt>
                <c:pt idx="55">
                  <c:v>06-12</c:v>
                </c:pt>
                <c:pt idx="56">
                  <c:v>07-12</c:v>
                </c:pt>
                <c:pt idx="57">
                  <c:v>08-12</c:v>
                </c:pt>
                <c:pt idx="58">
                  <c:v>09-12</c:v>
                </c:pt>
                <c:pt idx="59">
                  <c:v>10-12</c:v>
                </c:pt>
                <c:pt idx="60">
                  <c:v>11-12</c:v>
                </c:pt>
                <c:pt idx="61">
                  <c:v>12-12</c:v>
                </c:pt>
                <c:pt idx="62">
                  <c:v>01-13</c:v>
                </c:pt>
                <c:pt idx="63">
                  <c:v>02-13</c:v>
                </c:pt>
                <c:pt idx="64">
                  <c:v>03-13</c:v>
                </c:pt>
                <c:pt idx="65">
                  <c:v>04-13</c:v>
                </c:pt>
                <c:pt idx="66">
                  <c:v>05-13</c:v>
                </c:pt>
                <c:pt idx="67">
                  <c:v>06-13</c:v>
                </c:pt>
                <c:pt idx="68">
                  <c:v>07-13</c:v>
                </c:pt>
                <c:pt idx="69">
                  <c:v>08-13</c:v>
                </c:pt>
                <c:pt idx="70">
                  <c:v>09-13</c:v>
                </c:pt>
                <c:pt idx="71">
                  <c:v>10-13</c:v>
                </c:pt>
                <c:pt idx="72">
                  <c:v>11-13</c:v>
                </c:pt>
                <c:pt idx="73">
                  <c:v>12-13</c:v>
                </c:pt>
                <c:pt idx="74">
                  <c:v>01-14</c:v>
                </c:pt>
                <c:pt idx="75">
                  <c:v>02-14</c:v>
                </c:pt>
                <c:pt idx="76">
                  <c:v>03-14</c:v>
                </c:pt>
                <c:pt idx="77">
                  <c:v>04-14</c:v>
                </c:pt>
                <c:pt idx="78">
                  <c:v>05-14</c:v>
                </c:pt>
                <c:pt idx="79">
                  <c:v>06-14</c:v>
                </c:pt>
                <c:pt idx="80">
                  <c:v>07-14</c:v>
                </c:pt>
                <c:pt idx="81">
                  <c:v>08-14</c:v>
                </c:pt>
                <c:pt idx="82">
                  <c:v>09-14</c:v>
                </c:pt>
                <c:pt idx="83">
                  <c:v>10-14</c:v>
                </c:pt>
                <c:pt idx="84">
                  <c:v>11-14</c:v>
                </c:pt>
                <c:pt idx="85">
                  <c:v>12-14</c:v>
                </c:pt>
                <c:pt idx="86">
                  <c:v>01-15</c:v>
                </c:pt>
                <c:pt idx="87">
                  <c:v>02-15</c:v>
                </c:pt>
                <c:pt idx="88">
                  <c:v>03-15</c:v>
                </c:pt>
                <c:pt idx="89">
                  <c:v>04-15</c:v>
                </c:pt>
                <c:pt idx="90">
                  <c:v>05-15</c:v>
                </c:pt>
                <c:pt idx="91">
                  <c:v>06-15</c:v>
                </c:pt>
                <c:pt idx="92">
                  <c:v>07-15</c:v>
                </c:pt>
                <c:pt idx="93">
                  <c:v>08-15</c:v>
                </c:pt>
                <c:pt idx="94">
                  <c:v>09-15</c:v>
                </c:pt>
                <c:pt idx="95">
                  <c:v>10-15</c:v>
                </c:pt>
                <c:pt idx="96">
                  <c:v>11-15</c:v>
                </c:pt>
                <c:pt idx="97">
                  <c:v>12-15</c:v>
                </c:pt>
                <c:pt idx="98">
                  <c:v>01-16</c:v>
                </c:pt>
                <c:pt idx="99">
                  <c:v>02-16</c:v>
                </c:pt>
                <c:pt idx="100">
                  <c:v>03-16</c:v>
                </c:pt>
                <c:pt idx="101">
                  <c:v>04-16</c:v>
                </c:pt>
                <c:pt idx="102">
                  <c:v>05-16</c:v>
                </c:pt>
                <c:pt idx="103">
                  <c:v>06-16</c:v>
                </c:pt>
                <c:pt idx="104">
                  <c:v>07-16</c:v>
                </c:pt>
                <c:pt idx="105">
                  <c:v>08-16</c:v>
                </c:pt>
                <c:pt idx="106">
                  <c:v>09-16</c:v>
                </c:pt>
                <c:pt idx="107">
                  <c:v>10-16</c:v>
                </c:pt>
                <c:pt idx="108">
                  <c:v>11-16</c:v>
                </c:pt>
                <c:pt idx="109">
                  <c:v>12-16</c:v>
                </c:pt>
                <c:pt idx="110">
                  <c:v>01-17</c:v>
                </c:pt>
                <c:pt idx="111">
                  <c:v>02-17</c:v>
                </c:pt>
                <c:pt idx="112">
                  <c:v>03-17</c:v>
                </c:pt>
                <c:pt idx="113">
                  <c:v>04-17</c:v>
                </c:pt>
                <c:pt idx="114">
                  <c:v>05-17</c:v>
                </c:pt>
                <c:pt idx="115">
                  <c:v>06-17</c:v>
                </c:pt>
                <c:pt idx="116">
                  <c:v>07-17</c:v>
                </c:pt>
                <c:pt idx="117">
                  <c:v>08-17</c:v>
                </c:pt>
                <c:pt idx="118">
                  <c:v>09-17</c:v>
                </c:pt>
                <c:pt idx="119">
                  <c:v>10-17</c:v>
                </c:pt>
                <c:pt idx="120">
                  <c:v>11-17</c:v>
                </c:pt>
                <c:pt idx="121">
                  <c:v>12-17</c:v>
                </c:pt>
                <c:pt idx="122">
                  <c:v>01-18</c:v>
                </c:pt>
                <c:pt idx="123">
                  <c:v>02-18</c:v>
                </c:pt>
                <c:pt idx="124">
                  <c:v>03-18</c:v>
                </c:pt>
                <c:pt idx="125">
                  <c:v>04-18</c:v>
                </c:pt>
                <c:pt idx="126">
                  <c:v>05-18</c:v>
                </c:pt>
                <c:pt idx="127">
                  <c:v>06-18</c:v>
                </c:pt>
                <c:pt idx="128">
                  <c:v>07-18</c:v>
                </c:pt>
                <c:pt idx="129">
                  <c:v>08-18</c:v>
                </c:pt>
                <c:pt idx="130">
                  <c:v>09-18</c:v>
                </c:pt>
                <c:pt idx="131">
                  <c:v>10-18</c:v>
                </c:pt>
                <c:pt idx="132">
                  <c:v>11-18</c:v>
                </c:pt>
                <c:pt idx="133">
                  <c:v>12-18</c:v>
                </c:pt>
                <c:pt idx="134">
                  <c:v>01-19</c:v>
                </c:pt>
                <c:pt idx="135">
                  <c:v>02-19</c:v>
                </c:pt>
                <c:pt idx="136">
                  <c:v>03-19</c:v>
                </c:pt>
                <c:pt idx="137">
                  <c:v>04-19</c:v>
                </c:pt>
                <c:pt idx="138">
                  <c:v>05-19</c:v>
                </c:pt>
                <c:pt idx="139">
                  <c:v>06-19</c:v>
                </c:pt>
                <c:pt idx="140">
                  <c:v>07-19</c:v>
                </c:pt>
                <c:pt idx="141">
                  <c:v>08-19</c:v>
                </c:pt>
                <c:pt idx="142">
                  <c:v>09-19</c:v>
                </c:pt>
                <c:pt idx="143">
                  <c:v>10-19</c:v>
                </c:pt>
                <c:pt idx="144">
                  <c:v>11-19</c:v>
                </c:pt>
                <c:pt idx="145">
                  <c:v>12-19</c:v>
                </c:pt>
                <c:pt idx="146">
                  <c:v>01-20</c:v>
                </c:pt>
                <c:pt idx="147">
                  <c:v>02-20</c:v>
                </c:pt>
                <c:pt idx="148">
                  <c:v>03-20</c:v>
                </c:pt>
                <c:pt idx="149">
                  <c:v>04-20</c:v>
                </c:pt>
                <c:pt idx="150">
                  <c:v>05-20</c:v>
                </c:pt>
                <c:pt idx="151">
                  <c:v>06-20</c:v>
                </c:pt>
                <c:pt idx="152">
                  <c:v>07-20</c:v>
                </c:pt>
                <c:pt idx="153">
                  <c:v>08-20</c:v>
                </c:pt>
                <c:pt idx="154">
                  <c:v>09-20</c:v>
                </c:pt>
                <c:pt idx="155">
                  <c:v>10-20</c:v>
                </c:pt>
                <c:pt idx="156">
                  <c:v>11-20</c:v>
                </c:pt>
                <c:pt idx="157">
                  <c:v>12-20</c:v>
                </c:pt>
                <c:pt idx="158">
                  <c:v>01-21</c:v>
                </c:pt>
                <c:pt idx="159">
                  <c:v>02-21</c:v>
                </c:pt>
                <c:pt idx="160">
                  <c:v>03-21</c:v>
                </c:pt>
                <c:pt idx="161">
                  <c:v>04-21</c:v>
                </c:pt>
                <c:pt idx="162">
                  <c:v>05-21</c:v>
                </c:pt>
                <c:pt idx="163">
                  <c:v>06-21</c:v>
                </c:pt>
                <c:pt idx="164">
                  <c:v>07-21</c:v>
                </c:pt>
                <c:pt idx="165">
                  <c:v>08-21</c:v>
                </c:pt>
                <c:pt idx="166">
                  <c:v>09-21</c:v>
                </c:pt>
                <c:pt idx="167">
                  <c:v>10-21</c:v>
                </c:pt>
                <c:pt idx="168">
                  <c:v>11-21</c:v>
                </c:pt>
                <c:pt idx="169">
                  <c:v>12-21</c:v>
                </c:pt>
                <c:pt idx="170">
                  <c:v>01-22</c:v>
                </c:pt>
                <c:pt idx="171">
                  <c:v>02-22</c:v>
                </c:pt>
                <c:pt idx="172">
                  <c:v>03-22</c:v>
                </c:pt>
                <c:pt idx="173">
                  <c:v>04-22</c:v>
                </c:pt>
                <c:pt idx="174">
                  <c:v>05-22</c:v>
                </c:pt>
                <c:pt idx="175">
                  <c:v>06-22</c:v>
                </c:pt>
                <c:pt idx="176">
                  <c:v>07-22</c:v>
                </c:pt>
                <c:pt idx="177">
                  <c:v>08-22</c:v>
                </c:pt>
                <c:pt idx="178">
                  <c:v>09-22</c:v>
                </c:pt>
                <c:pt idx="179">
                  <c:v>10-22</c:v>
                </c:pt>
              </c:strCache>
            </c:strRef>
          </c:cat>
          <c:val>
            <c:numRef>
              <c:f>[0]!SRS2</c:f>
              <c:numCache>
                <c:ptCount val="301"/>
                <c:pt idx="0">
                  <c:v>-183.0549</c:v>
                </c:pt>
                <c:pt idx="1">
                  <c:v>-183.7825</c:v>
                </c:pt>
                <c:pt idx="2">
                  <c:v>-184.5131</c:v>
                </c:pt>
                <c:pt idx="3">
                  <c:v>-185.2465</c:v>
                </c:pt>
                <c:pt idx="4">
                  <c:v>-185.9829</c:v>
                </c:pt>
                <c:pt idx="5">
                  <c:v>-186.7222</c:v>
                </c:pt>
                <c:pt idx="6">
                  <c:v>-187.4644</c:v>
                </c:pt>
                <c:pt idx="7">
                  <c:v>-188.2095</c:v>
                </c:pt>
                <c:pt idx="8">
                  <c:v>-188.9577</c:v>
                </c:pt>
                <c:pt idx="9">
                  <c:v>-189.7088</c:v>
                </c:pt>
                <c:pt idx="10">
                  <c:v>-190.4629</c:v>
                </c:pt>
                <c:pt idx="11">
                  <c:v>-191.22</c:v>
                </c:pt>
                <c:pt idx="12">
                  <c:v>-191.9801</c:v>
                </c:pt>
                <c:pt idx="13">
                  <c:v>-192.7432</c:v>
                </c:pt>
                <c:pt idx="14">
                  <c:v>-193.5093</c:v>
                </c:pt>
                <c:pt idx="15">
                  <c:v>-194.2785</c:v>
                </c:pt>
                <c:pt idx="16">
                  <c:v>-195.0508</c:v>
                </c:pt>
                <c:pt idx="17">
                  <c:v>-195.8261</c:v>
                </c:pt>
                <c:pt idx="18">
                  <c:v>-196.6045</c:v>
                </c:pt>
                <c:pt idx="19">
                  <c:v>-197.386</c:v>
                </c:pt>
                <c:pt idx="20">
                  <c:v>-198.1706</c:v>
                </c:pt>
                <c:pt idx="21">
                  <c:v>-198.9584</c:v>
                </c:pt>
                <c:pt idx="22">
                  <c:v>-199.7492</c:v>
                </c:pt>
                <c:pt idx="23">
                  <c:v>-200.5432</c:v>
                </c:pt>
                <c:pt idx="24">
                  <c:v>-201.3404</c:v>
                </c:pt>
                <c:pt idx="25">
                  <c:v>-202.1407</c:v>
                </c:pt>
                <c:pt idx="26">
                  <c:v>-202.9442</c:v>
                </c:pt>
                <c:pt idx="27">
                  <c:v>-203.7509</c:v>
                </c:pt>
                <c:pt idx="28">
                  <c:v>-204.5608</c:v>
                </c:pt>
                <c:pt idx="29">
                  <c:v>-205.374</c:v>
                </c:pt>
                <c:pt idx="30">
                  <c:v>-206.1903</c:v>
                </c:pt>
                <c:pt idx="31">
                  <c:v>-207.0099</c:v>
                </c:pt>
                <c:pt idx="32">
                  <c:v>-207.8328</c:v>
                </c:pt>
                <c:pt idx="33">
                  <c:v>-208.6589</c:v>
                </c:pt>
                <c:pt idx="34">
                  <c:v>-209.4884</c:v>
                </c:pt>
                <c:pt idx="35">
                  <c:v>-210.3211</c:v>
                </c:pt>
                <c:pt idx="36">
                  <c:v>-211.1571</c:v>
                </c:pt>
                <c:pt idx="37">
                  <c:v>-211.9965</c:v>
                </c:pt>
                <c:pt idx="38">
                  <c:v>-212.8391</c:v>
                </c:pt>
                <c:pt idx="39">
                  <c:v>-213.6852</c:v>
                </c:pt>
                <c:pt idx="40">
                  <c:v>-214.5346</c:v>
                </c:pt>
                <c:pt idx="41">
                  <c:v>-215.3874</c:v>
                </c:pt>
                <c:pt idx="42">
                  <c:v>-216.2435</c:v>
                </c:pt>
                <c:pt idx="43">
                  <c:v>-217.1031</c:v>
                </c:pt>
                <c:pt idx="44">
                  <c:v>-217.9661</c:v>
                </c:pt>
                <c:pt idx="45">
                  <c:v>-218.8325</c:v>
                </c:pt>
                <c:pt idx="46">
                  <c:v>-219.7023</c:v>
                </c:pt>
                <c:pt idx="47">
                  <c:v>-220.5757</c:v>
                </c:pt>
                <c:pt idx="48">
                  <c:v>-221.4524</c:v>
                </c:pt>
                <c:pt idx="49">
                  <c:v>-222.3327</c:v>
                </c:pt>
                <c:pt idx="50">
                  <c:v>-223.2165</c:v>
                </c:pt>
                <c:pt idx="51">
                  <c:v>-224.1038</c:v>
                </c:pt>
                <c:pt idx="52">
                  <c:v>-224.9946</c:v>
                </c:pt>
                <c:pt idx="53">
                  <c:v>-225.8889</c:v>
                </c:pt>
                <c:pt idx="54">
                  <c:v>-226.7869</c:v>
                </c:pt>
                <c:pt idx="55">
                  <c:v>-227.6883</c:v>
                </c:pt>
                <c:pt idx="56">
                  <c:v>-228.5934</c:v>
                </c:pt>
                <c:pt idx="57">
                  <c:v>-229.5021</c:v>
                </c:pt>
                <c:pt idx="58">
                  <c:v>-230.4143</c:v>
                </c:pt>
                <c:pt idx="59">
                  <c:v>-231.3302</c:v>
                </c:pt>
                <c:pt idx="60">
                  <c:v>-232.2498</c:v>
                </c:pt>
                <c:pt idx="61">
                  <c:v>-233.173</c:v>
                </c:pt>
                <c:pt idx="62">
                  <c:v>-234.0998</c:v>
                </c:pt>
                <c:pt idx="63">
                  <c:v>-235.0304</c:v>
                </c:pt>
                <c:pt idx="64">
                  <c:v>-235.9646</c:v>
                </c:pt>
                <c:pt idx="65">
                  <c:v>-236.9026</c:v>
                </c:pt>
                <c:pt idx="66">
                  <c:v>-237.8443</c:v>
                </c:pt>
                <c:pt idx="67">
                  <c:v>-238.7897</c:v>
                </c:pt>
                <c:pt idx="68">
                  <c:v>-239.7389</c:v>
                </c:pt>
                <c:pt idx="69">
                  <c:v>-240.6918</c:v>
                </c:pt>
                <c:pt idx="70">
                  <c:v>-241.6486</c:v>
                </c:pt>
                <c:pt idx="71">
                  <c:v>-242.6091</c:v>
                </c:pt>
                <c:pt idx="72">
                  <c:v>-243.5735</c:v>
                </c:pt>
                <c:pt idx="73">
                  <c:v>-244.5417</c:v>
                </c:pt>
                <c:pt idx="74">
                  <c:v>-245.5138</c:v>
                </c:pt>
                <c:pt idx="75">
                  <c:v>-246.4897</c:v>
                </c:pt>
                <c:pt idx="76">
                  <c:v>-247.4695</c:v>
                </c:pt>
                <c:pt idx="77">
                  <c:v>-248.4532</c:v>
                </c:pt>
                <c:pt idx="78">
                  <c:v>-249.4408</c:v>
                </c:pt>
                <c:pt idx="79">
                  <c:v>-250.4323</c:v>
                </c:pt>
                <c:pt idx="80">
                  <c:v>-251.4278</c:v>
                </c:pt>
                <c:pt idx="81">
                  <c:v>-252.4272</c:v>
                </c:pt>
                <c:pt idx="82">
                  <c:v>-253.4306</c:v>
                </c:pt>
                <c:pt idx="83">
                  <c:v>-254.438</c:v>
                </c:pt>
                <c:pt idx="84">
                  <c:v>-255.4494</c:v>
                </c:pt>
                <c:pt idx="85">
                  <c:v>-256.4648</c:v>
                </c:pt>
                <c:pt idx="86">
                  <c:v>-257.4842</c:v>
                </c:pt>
                <c:pt idx="87">
                  <c:v>-258.5077</c:v>
                </c:pt>
                <c:pt idx="88">
                  <c:v>-259.5353</c:v>
                </c:pt>
                <c:pt idx="89">
                  <c:v>-260.567</c:v>
                </c:pt>
                <c:pt idx="90">
                  <c:v>-261.6027</c:v>
                </c:pt>
                <c:pt idx="91">
                  <c:v>-262.6426</c:v>
                </c:pt>
                <c:pt idx="92">
                  <c:v>-263.6866</c:v>
                </c:pt>
                <c:pt idx="93">
                  <c:v>-264.7347</c:v>
                </c:pt>
                <c:pt idx="94">
                  <c:v>-265.7871</c:v>
                </c:pt>
                <c:pt idx="95">
                  <c:v>-266.8436</c:v>
                </c:pt>
                <c:pt idx="96">
                  <c:v>-267.9043</c:v>
                </c:pt>
                <c:pt idx="97">
                  <c:v>-268.9692</c:v>
                </c:pt>
                <c:pt idx="98">
                  <c:v>-270.0383</c:v>
                </c:pt>
                <c:pt idx="99">
                  <c:v>-271.1117</c:v>
                </c:pt>
                <c:pt idx="100">
                  <c:v>-272.1894</c:v>
                </c:pt>
                <c:pt idx="101">
                  <c:v>-273.2714</c:v>
                </c:pt>
                <c:pt idx="102">
                  <c:v>-274.3576</c:v>
                </c:pt>
                <c:pt idx="103">
                  <c:v>-275.4482</c:v>
                </c:pt>
                <c:pt idx="104">
                  <c:v>-276.5431</c:v>
                </c:pt>
                <c:pt idx="105">
                  <c:v>-277.6423</c:v>
                </c:pt>
                <c:pt idx="106">
                  <c:v>-278.746</c:v>
                </c:pt>
                <c:pt idx="107">
                  <c:v>-279.854</c:v>
                </c:pt>
                <c:pt idx="108">
                  <c:v>-280.9664</c:v>
                </c:pt>
                <c:pt idx="109">
                  <c:v>-282.0833</c:v>
                </c:pt>
                <c:pt idx="110">
                  <c:v>-283.2045</c:v>
                </c:pt>
                <c:pt idx="111">
                  <c:v>-284.3303</c:v>
                </c:pt>
                <c:pt idx="112">
                  <c:v>-285.4605</c:v>
                </c:pt>
                <c:pt idx="113">
                  <c:v>-286.5952</c:v>
                </c:pt>
                <c:pt idx="114">
                  <c:v>-287.7344</c:v>
                </c:pt>
                <c:pt idx="115">
                  <c:v>-288.8782</c:v>
                </c:pt>
                <c:pt idx="116">
                  <c:v>-290.0264</c:v>
                </c:pt>
                <c:pt idx="117">
                  <c:v>-291.1793</c:v>
                </c:pt>
                <c:pt idx="118">
                  <c:v>-292.3367</c:v>
                </c:pt>
                <c:pt idx="119">
                  <c:v>-293.4988</c:v>
                </c:pt>
                <c:pt idx="120">
                  <c:v>-294.6654</c:v>
                </c:pt>
                <c:pt idx="121">
                  <c:v>-295.8367</c:v>
                </c:pt>
                <c:pt idx="122">
                  <c:v>-297.0127</c:v>
                </c:pt>
                <c:pt idx="123">
                  <c:v>-298.1933</c:v>
                </c:pt>
                <c:pt idx="124">
                  <c:v>-299.3786</c:v>
                </c:pt>
                <c:pt idx="125">
                  <c:v>-300.5686</c:v>
                </c:pt>
                <c:pt idx="126">
                  <c:v>-301.7634</c:v>
                </c:pt>
                <c:pt idx="127">
                  <c:v>-302.9629</c:v>
                </c:pt>
                <c:pt idx="128">
                  <c:v>-304.1672</c:v>
                </c:pt>
                <c:pt idx="129">
                  <c:v>-305.3763</c:v>
                </c:pt>
                <c:pt idx="130">
                  <c:v>-306.5901</c:v>
                </c:pt>
                <c:pt idx="131">
                  <c:v>-307.8088</c:v>
                </c:pt>
                <c:pt idx="132">
                  <c:v>-309.0324</c:v>
                </c:pt>
                <c:pt idx="133">
                  <c:v>-310.2608</c:v>
                </c:pt>
                <c:pt idx="134">
                  <c:v>-311.4941</c:v>
                </c:pt>
                <c:pt idx="135">
                  <c:v>-312.7322</c:v>
                </c:pt>
                <c:pt idx="136">
                  <c:v>-313.9754</c:v>
                </c:pt>
                <c:pt idx="137">
                  <c:v>-315.2234</c:v>
                </c:pt>
                <c:pt idx="138">
                  <c:v>-316.4764</c:v>
                </c:pt>
                <c:pt idx="139">
                  <c:v>-317.7344</c:v>
                </c:pt>
                <c:pt idx="140">
                  <c:v>-318.9974</c:v>
                </c:pt>
                <c:pt idx="141">
                  <c:v>-320.2654</c:v>
                </c:pt>
                <c:pt idx="142">
                  <c:v>-321.5385</c:v>
                </c:pt>
                <c:pt idx="143">
                  <c:v>-322.8166</c:v>
                </c:pt>
                <c:pt idx="144">
                  <c:v>-324.0998</c:v>
                </c:pt>
                <c:pt idx="145">
                  <c:v>-325.3881</c:v>
                </c:pt>
                <c:pt idx="146">
                  <c:v>-326.6815</c:v>
                </c:pt>
                <c:pt idx="147">
                  <c:v>-327.9801</c:v>
                </c:pt>
                <c:pt idx="148">
                  <c:v>-329.2838</c:v>
                </c:pt>
                <c:pt idx="149">
                  <c:v>-330.5927</c:v>
                </c:pt>
                <c:pt idx="150">
                  <c:v>-331.9068</c:v>
                </c:pt>
                <c:pt idx="151">
                  <c:v>-333.2261</c:v>
                </c:pt>
                <c:pt idx="152">
                  <c:v>-334.5507</c:v>
                </c:pt>
                <c:pt idx="153">
                  <c:v>-335.8805</c:v>
                </c:pt>
                <c:pt idx="154">
                  <c:v>-337.2157</c:v>
                </c:pt>
                <c:pt idx="155">
                  <c:v>-338.5561</c:v>
                </c:pt>
                <c:pt idx="156">
                  <c:v>-339.9019</c:v>
                </c:pt>
                <c:pt idx="157">
                  <c:v>-341.253</c:v>
                </c:pt>
                <c:pt idx="158">
                  <c:v>-342.6094</c:v>
                </c:pt>
                <c:pt idx="159">
                  <c:v>-343.9713</c:v>
                </c:pt>
                <c:pt idx="160">
                  <c:v>-345.3386</c:v>
                </c:pt>
                <c:pt idx="161">
                  <c:v>-346.7113</c:v>
                </c:pt>
                <c:pt idx="162">
                  <c:v>-348.0895</c:v>
                </c:pt>
                <c:pt idx="163">
                  <c:v>-349.4732</c:v>
                </c:pt>
                <c:pt idx="164">
                  <c:v>-350.8623</c:v>
                </c:pt>
                <c:pt idx="165">
                  <c:v>-352.257</c:v>
                </c:pt>
                <c:pt idx="166">
                  <c:v>-353.6572</c:v>
                </c:pt>
                <c:pt idx="167">
                  <c:v>-355.063</c:v>
                </c:pt>
                <c:pt idx="168">
                  <c:v>-356.4744</c:v>
                </c:pt>
                <c:pt idx="169">
                  <c:v>-357.8914</c:v>
                </c:pt>
                <c:pt idx="170">
                  <c:v>-359.314</c:v>
                </c:pt>
                <c:pt idx="171">
                  <c:v>-360.7423</c:v>
                </c:pt>
                <c:pt idx="172">
                  <c:v>-362.1762</c:v>
                </c:pt>
                <c:pt idx="173">
                  <c:v>-363.6159</c:v>
                </c:pt>
                <c:pt idx="174">
                  <c:v>-365.0612</c:v>
                </c:pt>
                <c:pt idx="175">
                  <c:v>-366.5123</c:v>
                </c:pt>
                <c:pt idx="176">
                  <c:v>-367.9692</c:v>
                </c:pt>
                <c:pt idx="177">
                  <c:v>-369.4318</c:v>
                </c:pt>
                <c:pt idx="178">
                  <c:v>-370.9004</c:v>
                </c:pt>
                <c:pt idx="179">
                  <c:v>-372.3695</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val>
        </c:ser>
        <c:gapDepth val="0"/>
        <c:axId val="26826145"/>
        <c:axId val="66325838"/>
      </c:area3DChart>
      <c:catAx>
        <c:axId val="26826145"/>
        <c:scaling>
          <c:orientation val="minMax"/>
        </c:scaling>
        <c:axPos val="b"/>
        <c:delete val="0"/>
        <c:numFmt formatCode="General" sourceLinked="1"/>
        <c:majorTickMark val="out"/>
        <c:minorTickMark val="none"/>
        <c:tickLblPos val="low"/>
        <c:crossAx val="66325838"/>
        <c:crosses val="autoZero"/>
        <c:auto val="0"/>
        <c:lblOffset val="100"/>
        <c:noMultiLvlLbl val="0"/>
      </c:catAx>
      <c:valAx>
        <c:axId val="66325838"/>
        <c:scaling>
          <c:orientation val="minMax"/>
        </c:scaling>
        <c:axPos val="l"/>
        <c:delete val="0"/>
        <c:numFmt formatCode="General" sourceLinked="1"/>
        <c:majorTickMark val="out"/>
        <c:minorTickMark val="none"/>
        <c:tickLblPos val="nextTo"/>
        <c:crossAx val="26826145"/>
        <c:crossesAt val="1"/>
        <c:crossBetween val="midCat"/>
        <c:dispUnits/>
      </c:valAx>
      <c:spPr>
        <a:noFill/>
        <a:ln>
          <a:noFill/>
        </a:ln>
      </c:spPr>
    </c:plotArea>
    <c:legend>
      <c:legendPos val="r"/>
      <c:layout>
        <c:manualLayout>
          <c:xMode val="edge"/>
          <c:yMode val="edge"/>
          <c:x val="0.907"/>
          <c:y val="0.5365"/>
          <c:w val="0.093"/>
          <c:h val="0.14275"/>
        </c:manualLayout>
      </c:layout>
      <c:overlay val="0"/>
    </c:legend>
    <c:floor>
      <c:thickness val="0"/>
    </c:floor>
    <c:sideWall>
      <c:thickness val="0"/>
    </c:sideWall>
    <c:backWall>
      <c:thickness val="0"/>
    </c:backWall>
    <c:plotVisOnly val="1"/>
    <c:dispBlanksAs val="gap"/>
    <c:showDLblsOverMax val="0"/>
  </c:chart>
  <c:spPr>
    <a:ln w="25400">
      <a:solidFill>
        <a:srgbClr val="008000"/>
      </a:solidFill>
    </a:ln>
  </c:spPr>
  <c:txPr>
    <a:bodyPr vert="horz" rot="0"/>
    <a:lstStyle/>
    <a:p>
      <a:pPr>
        <a:defRPr lang="en-US" cap="none" sz="8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3</xdr:row>
      <xdr:rowOff>9525</xdr:rowOff>
    </xdr:from>
    <xdr:to>
      <xdr:col>7</xdr:col>
      <xdr:colOff>1514475</xdr:colOff>
      <xdr:row>5</xdr:row>
      <xdr:rowOff>76200</xdr:rowOff>
    </xdr:to>
    <xdr:sp macro="[0]!Nada">
      <xdr:nvSpPr>
        <xdr:cNvPr id="1" name="LBL"/>
        <xdr:cNvSpPr txBox="1">
          <a:spLocks noChangeArrowheads="1"/>
        </xdr:cNvSpPr>
      </xdr:nvSpPr>
      <xdr:spPr>
        <a:xfrm>
          <a:off x="295275" y="352425"/>
          <a:ext cx="6372225" cy="276225"/>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PERSONALIZAR EL ADMINISTRADOR DE PRÉSTAMOS</a:t>
          </a:r>
        </a:p>
      </xdr:txBody>
    </xdr:sp>
    <xdr:clientData/>
  </xdr:twoCellAnchor>
  <xdr:twoCellAnchor>
    <xdr:from>
      <xdr:col>5</xdr:col>
      <xdr:colOff>1143000</xdr:colOff>
      <xdr:row>24</xdr:row>
      <xdr:rowOff>47625</xdr:rowOff>
    </xdr:from>
    <xdr:to>
      <xdr:col>7</xdr:col>
      <xdr:colOff>1295400</xdr:colOff>
      <xdr:row>29</xdr:row>
      <xdr:rowOff>142875</xdr:rowOff>
    </xdr:to>
    <xdr:sp macro="[0]!Nada" fLocksText="0">
      <xdr:nvSpPr>
        <xdr:cNvPr id="2" name="LT"/>
        <xdr:cNvSpPr txBox="1">
          <a:spLocks noChangeArrowheads="1"/>
        </xdr:cNvSpPr>
      </xdr:nvSpPr>
      <xdr:spPr>
        <a:xfrm>
          <a:off x="3000375" y="3590925"/>
          <a:ext cx="3448050" cy="904875"/>
        </a:xfrm>
        <a:prstGeom prst="rect">
          <a:avLst/>
        </a:prstGeom>
        <a:solidFill>
          <a:srgbClr val="FFFFFF"/>
        </a:solidFill>
        <a:ln w="1" cmpd="sng">
          <a:solidFill>
            <a:srgbClr val="000000"/>
          </a:solidFill>
          <a:headEnd type="none"/>
          <a:tailEnd type="none"/>
        </a:ln>
      </xdr:spPr>
      <xdr:txBody>
        <a:bodyPr vertOverflow="clip" wrap="square"/>
        <a:p>
          <a:pPr algn="l">
            <a:defRPr/>
          </a:pPr>
          <a:r>
            <a:rPr lang="en-US" cap="none" sz="2000" b="0" i="0" u="none" baseline="0">
              <a:latin typeface="Arial"/>
              <a:ea typeface="Arial"/>
              <a:cs typeface="Arial"/>
            </a:rPr>
            <a:t>APELLIDOS</a:t>
          </a:r>
          <a:r>
            <a:rPr lang="en-US" cap="none" sz="1000" b="0" i="0" u="none" baseline="0">
              <a:latin typeface="Arial"/>
              <a:ea typeface="Arial"/>
              <a:cs typeface="Arial"/>
            </a:rPr>
            <a:t>
Dirección
Ciudad, Estado  Código postal
Tel. Número de teléfono Fax Número de fax</a:t>
          </a:r>
        </a:p>
      </xdr:txBody>
    </xdr:sp>
    <xdr:clientData/>
  </xdr:twoCellAnchor>
  <xdr:twoCellAnchor>
    <xdr:from>
      <xdr:col>4</xdr:col>
      <xdr:colOff>200025</xdr:colOff>
      <xdr:row>24</xdr:row>
      <xdr:rowOff>95250</xdr:rowOff>
    </xdr:from>
    <xdr:to>
      <xdr:col>4</xdr:col>
      <xdr:colOff>1057275</xdr:colOff>
      <xdr:row>29</xdr:row>
      <xdr:rowOff>104775</xdr:rowOff>
    </xdr:to>
    <xdr:sp macro="[0]!Nada">
      <xdr:nvSpPr>
        <xdr:cNvPr id="3" name="LG"/>
        <xdr:cNvSpPr txBox="1">
          <a:spLocks noChangeArrowheads="1"/>
        </xdr:cNvSpPr>
      </xdr:nvSpPr>
      <xdr:spPr>
        <a:xfrm>
          <a:off x="809625" y="3638550"/>
          <a:ext cx="857250" cy="819150"/>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Inserte
aquí el logotipo</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2</xdr:row>
      <xdr:rowOff>57150</xdr:rowOff>
    </xdr:from>
    <xdr:to>
      <xdr:col>8</xdr:col>
      <xdr:colOff>142875</xdr:colOff>
      <xdr:row>7</xdr:row>
      <xdr:rowOff>133350</xdr:rowOff>
    </xdr:to>
    <xdr:sp macro="[0]!Nada">
      <xdr:nvSpPr>
        <xdr:cNvPr id="1" name="LT"/>
        <xdr:cNvSpPr txBox="1">
          <a:spLocks noChangeArrowheads="1"/>
        </xdr:cNvSpPr>
      </xdr:nvSpPr>
      <xdr:spPr>
        <a:xfrm>
          <a:off x="1352550" y="238125"/>
          <a:ext cx="4514850" cy="885825"/>
        </a:xfrm>
        <a:prstGeom prst="rect">
          <a:avLst/>
        </a:prstGeom>
        <a:solidFill>
          <a:srgbClr val="FFFFFF"/>
        </a:solidFill>
        <a:ln w="1" cmpd="sng">
          <a:noFill/>
        </a:ln>
      </xdr:spPr>
      <xdr:txBody>
        <a:bodyPr vertOverflow="clip" wrap="square"/>
        <a:p>
          <a:pPr algn="l">
            <a:defRPr/>
          </a:pPr>
          <a:r>
            <a:rPr lang="en-US" cap="none" sz="2000" b="0" i="0" u="none" baseline="0">
              <a:latin typeface="Arial"/>
              <a:ea typeface="Arial"/>
              <a:cs typeface="Arial"/>
            </a:rPr>
            <a:t>APELLIDOS</a:t>
          </a:r>
          <a:r>
            <a:rPr lang="en-US" cap="none" sz="1000" b="0" i="0" u="none" baseline="0">
              <a:latin typeface="Arial"/>
              <a:ea typeface="Arial"/>
              <a:cs typeface="Arial"/>
            </a:rPr>
            <a:t>
Dirección
Ciudad, Estado  Código postal
Tel. Número de teléfono Fax Número de fax</a:t>
          </a:r>
        </a:p>
      </xdr:txBody>
    </xdr:sp>
    <xdr:clientData/>
  </xdr:twoCellAnchor>
  <xdr:twoCellAnchor>
    <xdr:from>
      <xdr:col>4</xdr:col>
      <xdr:colOff>1362075</xdr:colOff>
      <xdr:row>28</xdr:row>
      <xdr:rowOff>104775</xdr:rowOff>
    </xdr:from>
    <xdr:to>
      <xdr:col>8</xdr:col>
      <xdr:colOff>914400</xdr:colOff>
      <xdr:row>31</xdr:row>
      <xdr:rowOff>85725</xdr:rowOff>
    </xdr:to>
    <xdr:sp macro="[0]!FinePrint">
      <xdr:nvSpPr>
        <xdr:cNvPr id="2" name="FP"/>
        <xdr:cNvSpPr txBox="1">
          <a:spLocks noChangeArrowheads="1"/>
        </xdr:cNvSpPr>
      </xdr:nvSpPr>
      <xdr:spPr>
        <a:xfrm>
          <a:off x="1971675" y="4257675"/>
          <a:ext cx="4667250" cy="466725"/>
        </a:xfrm>
        <a:prstGeom prst="rect">
          <a:avLst/>
        </a:prstGeom>
        <a:solidFill>
          <a:srgbClr val="C0C0C0"/>
        </a:solidFill>
        <a:ln w="1" cmpd="sng">
          <a:noFill/>
        </a:ln>
      </xdr:spPr>
      <xdr:txBody>
        <a:bodyPr vertOverflow="clip" wrap="square" anchor="ctr"/>
        <a:p>
          <a:pPr algn="ctr">
            <a:defRPr/>
          </a:pPr>
          <a:r>
            <a:rPr lang="en-US" cap="none" sz="1000" b="0" i="1" u="none" baseline="0">
              <a:latin typeface="Arial"/>
              <a:ea typeface="Arial"/>
              <a:cs typeface="Arial"/>
            </a:rPr>
            <a:t>Inserte aquí la letra pequeña</a:t>
          </a:r>
        </a:p>
      </xdr:txBody>
    </xdr:sp>
    <xdr:clientData/>
  </xdr:twoCellAnchor>
  <xdr:twoCellAnchor>
    <xdr:from>
      <xdr:col>7</xdr:col>
      <xdr:colOff>304800</xdr:colOff>
      <xdr:row>7</xdr:row>
      <xdr:rowOff>28575</xdr:rowOff>
    </xdr:from>
    <xdr:to>
      <xdr:col>9</xdr:col>
      <xdr:colOff>828675</xdr:colOff>
      <xdr:row>9</xdr:row>
      <xdr:rowOff>104775</xdr:rowOff>
    </xdr:to>
    <xdr:sp macro="[0]!Nada">
      <xdr:nvSpPr>
        <xdr:cNvPr id="3" name="LBL"/>
        <xdr:cNvSpPr txBox="1">
          <a:spLocks noChangeArrowheads="1"/>
        </xdr:cNvSpPr>
      </xdr:nvSpPr>
      <xdr:spPr>
        <a:xfrm>
          <a:off x="4086225" y="1019175"/>
          <a:ext cx="3971925" cy="285750"/>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DATOS DEL PRÉSTAMO</a:t>
          </a:r>
        </a:p>
      </xdr:txBody>
    </xdr:sp>
    <xdr:clientData/>
  </xdr:twoCellAnchor>
  <xdr:twoCellAnchor>
    <xdr:from>
      <xdr:col>3</xdr:col>
      <xdr:colOff>28575</xdr:colOff>
      <xdr:row>2</xdr:row>
      <xdr:rowOff>66675</xdr:rowOff>
    </xdr:from>
    <xdr:to>
      <xdr:col>4</xdr:col>
      <xdr:colOff>628650</xdr:colOff>
      <xdr:row>7</xdr:row>
      <xdr:rowOff>104775</xdr:rowOff>
    </xdr:to>
    <xdr:sp macro="[0]!Nada">
      <xdr:nvSpPr>
        <xdr:cNvPr id="4" name="LG"/>
        <xdr:cNvSpPr txBox="1">
          <a:spLocks noChangeArrowheads="1"/>
        </xdr:cNvSpPr>
      </xdr:nvSpPr>
      <xdr:spPr>
        <a:xfrm>
          <a:off x="390525" y="247650"/>
          <a:ext cx="847725" cy="8477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Inserte aquí el logotipo</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3</xdr:row>
      <xdr:rowOff>57150</xdr:rowOff>
    </xdr:from>
    <xdr:to>
      <xdr:col>12</xdr:col>
      <xdr:colOff>752475</xdr:colOff>
      <xdr:row>5</xdr:row>
      <xdr:rowOff>133350</xdr:rowOff>
    </xdr:to>
    <xdr:sp macro="[0]!Nada">
      <xdr:nvSpPr>
        <xdr:cNvPr id="1" name="LBL"/>
        <xdr:cNvSpPr txBox="1">
          <a:spLocks noChangeArrowheads="1"/>
        </xdr:cNvSpPr>
      </xdr:nvSpPr>
      <xdr:spPr>
        <a:xfrm>
          <a:off x="4000500" y="400050"/>
          <a:ext cx="4733925" cy="285750"/>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TABLA DE AMORTIZACIÓN</a:t>
          </a:r>
        </a:p>
      </xdr:txBody>
    </xdr:sp>
    <xdr:clientData/>
  </xdr:twoCellAnchor>
  <xdr:twoCellAnchor>
    <xdr:from>
      <xdr:col>4</xdr:col>
      <xdr:colOff>295275</xdr:colOff>
      <xdr:row>10</xdr:row>
      <xdr:rowOff>76200</xdr:rowOff>
    </xdr:from>
    <xdr:to>
      <xdr:col>7</xdr:col>
      <xdr:colOff>114300</xdr:colOff>
      <xdr:row>12</xdr:row>
      <xdr:rowOff>66675</xdr:rowOff>
    </xdr:to>
    <xdr:sp>
      <xdr:nvSpPr>
        <xdr:cNvPr id="2" name="AMTB1"/>
        <xdr:cNvSpPr>
          <a:spLocks/>
        </xdr:cNvSpPr>
      </xdr:nvSpPr>
      <xdr:spPr>
        <a:xfrm>
          <a:off x="904875" y="1447800"/>
          <a:ext cx="1676400" cy="314325"/>
        </a:xfrm>
        <a:prstGeom prst="roundRect">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9</xdr:row>
      <xdr:rowOff>142875</xdr:rowOff>
    </xdr:from>
    <xdr:to>
      <xdr:col>5</xdr:col>
      <xdr:colOff>695325</xdr:colOff>
      <xdr:row>10</xdr:row>
      <xdr:rowOff>142875</xdr:rowOff>
    </xdr:to>
    <xdr:sp macro="[0]!Nada">
      <xdr:nvSpPr>
        <xdr:cNvPr id="3" name="AMT1"/>
        <xdr:cNvSpPr txBox="1">
          <a:spLocks noChangeArrowheads="1"/>
        </xdr:cNvSpPr>
      </xdr:nvSpPr>
      <xdr:spPr>
        <a:xfrm>
          <a:off x="1247775" y="1352550"/>
          <a:ext cx="619125" cy="161925"/>
        </a:xfrm>
        <a:prstGeom prst="rect">
          <a:avLst/>
        </a:prstGeom>
        <a:solidFill>
          <a:srgbClr val="FFFFFF"/>
        </a:solidFill>
        <a:ln w="1" cmpd="sng">
          <a:noFill/>
        </a:ln>
      </xdr:spPr>
      <xdr:txBody>
        <a:bodyPr vertOverflow="clip" wrap="square" anchor="ctr"/>
        <a:p>
          <a:pPr algn="ctr">
            <a:defRPr/>
          </a:pPr>
          <a:r>
            <a:rPr lang="en-US" cap="none" sz="1000" b="1" i="0" u="none" baseline="0">
              <a:latin typeface="Arial"/>
              <a:ea typeface="Arial"/>
              <a:cs typeface="Arial"/>
            </a:rPr>
            <a:t>Fecha</a:t>
          </a:r>
        </a:p>
      </xdr:txBody>
    </xdr:sp>
    <xdr:clientData/>
  </xdr:twoCellAnchor>
  <xdr:twoCellAnchor>
    <xdr:from>
      <xdr:col>9</xdr:col>
      <xdr:colOff>723900</xdr:colOff>
      <xdr:row>10</xdr:row>
      <xdr:rowOff>76200</xdr:rowOff>
    </xdr:from>
    <xdr:to>
      <xdr:col>13</xdr:col>
      <xdr:colOff>123825</xdr:colOff>
      <xdr:row>12</xdr:row>
      <xdr:rowOff>66675</xdr:rowOff>
    </xdr:to>
    <xdr:sp>
      <xdr:nvSpPr>
        <xdr:cNvPr id="4" name="AMTB2"/>
        <xdr:cNvSpPr>
          <a:spLocks/>
        </xdr:cNvSpPr>
      </xdr:nvSpPr>
      <xdr:spPr>
        <a:xfrm>
          <a:off x="5372100" y="1447800"/>
          <a:ext cx="3581400" cy="314325"/>
        </a:xfrm>
        <a:prstGeom prst="roundRect">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9</xdr:row>
      <xdr:rowOff>142875</xdr:rowOff>
    </xdr:from>
    <xdr:to>
      <xdr:col>12</xdr:col>
      <xdr:colOff>190500</xdr:colOff>
      <xdr:row>10</xdr:row>
      <xdr:rowOff>142875</xdr:rowOff>
    </xdr:to>
    <xdr:sp macro="[0]!Nada">
      <xdr:nvSpPr>
        <xdr:cNvPr id="5" name="AMT2"/>
        <xdr:cNvSpPr txBox="1">
          <a:spLocks noChangeArrowheads="1"/>
        </xdr:cNvSpPr>
      </xdr:nvSpPr>
      <xdr:spPr>
        <a:xfrm>
          <a:off x="5715000" y="1352550"/>
          <a:ext cx="2457450" cy="161925"/>
        </a:xfrm>
        <a:prstGeom prst="rect">
          <a:avLst/>
        </a:prstGeom>
        <a:solidFill>
          <a:srgbClr val="FFFFFF"/>
        </a:solidFill>
        <a:ln w="1" cmpd="sng">
          <a:noFill/>
        </a:ln>
      </xdr:spPr>
      <xdr:txBody>
        <a:bodyPr vertOverflow="clip" wrap="square" anchor="ctr"/>
        <a:p>
          <a:pPr algn="ctr">
            <a:defRPr/>
          </a:pPr>
          <a:r>
            <a:rPr lang="en-US" cap="none" sz="1000" b="1" i="0" u="none" baseline="0">
              <a:latin typeface="Arial"/>
              <a:ea typeface="Arial"/>
              <a:cs typeface="Arial"/>
            </a:rPr>
            <a:t>Nombre del prestamista</a:t>
          </a:r>
        </a:p>
      </xdr:txBody>
    </xdr:sp>
    <xdr:clientData/>
  </xdr:twoCellAnchor>
  <xdr:twoCellAnchor>
    <xdr:from>
      <xdr:col>6</xdr:col>
      <xdr:colOff>342900</xdr:colOff>
      <xdr:row>320</xdr:row>
      <xdr:rowOff>104775</xdr:rowOff>
    </xdr:from>
    <xdr:to>
      <xdr:col>11</xdr:col>
      <xdr:colOff>571500</xdr:colOff>
      <xdr:row>324</xdr:row>
      <xdr:rowOff>47625</xdr:rowOff>
    </xdr:to>
    <xdr:sp macro="[0]!FinePrint" fLocksText="0">
      <xdr:nvSpPr>
        <xdr:cNvPr id="6" name="FP"/>
        <xdr:cNvSpPr txBox="1">
          <a:spLocks noChangeArrowheads="1"/>
        </xdr:cNvSpPr>
      </xdr:nvSpPr>
      <xdr:spPr>
        <a:xfrm>
          <a:off x="2228850" y="51816000"/>
          <a:ext cx="4991100" cy="590550"/>
        </a:xfrm>
        <a:prstGeom prst="rect">
          <a:avLst/>
        </a:prstGeom>
        <a:solidFill>
          <a:srgbClr val="C0C0C0"/>
        </a:solidFill>
        <a:ln w="1" cmpd="sng">
          <a:noFill/>
        </a:ln>
      </xdr:spPr>
      <xdr:txBody>
        <a:bodyPr vertOverflow="clip" wrap="square" anchor="ctr"/>
        <a:p>
          <a:pPr algn="ctr">
            <a:defRPr/>
          </a:pPr>
          <a:r>
            <a:rPr lang="en-US" cap="none" sz="1000" b="0" i="1" u="none" baseline="0">
              <a:latin typeface="Arial"/>
              <a:ea typeface="Arial"/>
              <a:cs typeface="Arial"/>
            </a:rPr>
            <a:t>Inserte aquí la letra pequeña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2</xdr:row>
      <xdr:rowOff>57150</xdr:rowOff>
    </xdr:from>
    <xdr:to>
      <xdr:col>10</xdr:col>
      <xdr:colOff>142875</xdr:colOff>
      <xdr:row>7</xdr:row>
      <xdr:rowOff>104775</xdr:rowOff>
    </xdr:to>
    <xdr:sp macro="[0]!Nada">
      <xdr:nvSpPr>
        <xdr:cNvPr id="1" name="LT"/>
        <xdr:cNvSpPr txBox="1">
          <a:spLocks noChangeArrowheads="1"/>
        </xdr:cNvSpPr>
      </xdr:nvSpPr>
      <xdr:spPr>
        <a:xfrm>
          <a:off x="1314450" y="238125"/>
          <a:ext cx="3457575" cy="857250"/>
        </a:xfrm>
        <a:prstGeom prst="rect">
          <a:avLst/>
        </a:prstGeom>
        <a:solidFill>
          <a:srgbClr val="FFFFFF"/>
        </a:solidFill>
        <a:ln w="1" cmpd="sng">
          <a:noFill/>
        </a:ln>
      </xdr:spPr>
      <xdr:txBody>
        <a:bodyPr vertOverflow="clip" wrap="square"/>
        <a:p>
          <a:pPr algn="l">
            <a:defRPr/>
          </a:pPr>
          <a:r>
            <a:rPr lang="en-US" cap="none" sz="2000" b="0" i="0" u="none" baseline="0">
              <a:latin typeface="Arial"/>
              <a:ea typeface="Arial"/>
              <a:cs typeface="Arial"/>
            </a:rPr>
            <a:t>APELLIDOS</a:t>
          </a:r>
          <a:r>
            <a:rPr lang="en-US" cap="none" sz="1000" b="0" i="0" u="none" baseline="0">
              <a:latin typeface="Arial"/>
              <a:ea typeface="Arial"/>
              <a:cs typeface="Arial"/>
            </a:rPr>
            <a:t>
Dirección
Ciudad, Estado  Código postal
Tel. Número de teléfono Fax Número de fax</a:t>
          </a:r>
        </a:p>
      </xdr:txBody>
    </xdr:sp>
    <xdr:clientData/>
  </xdr:twoCellAnchor>
  <xdr:twoCellAnchor>
    <xdr:from>
      <xdr:col>3</xdr:col>
      <xdr:colOff>28575</xdr:colOff>
      <xdr:row>12</xdr:row>
      <xdr:rowOff>28575</xdr:rowOff>
    </xdr:from>
    <xdr:to>
      <xdr:col>13</xdr:col>
      <xdr:colOff>581025</xdr:colOff>
      <xdr:row>31</xdr:row>
      <xdr:rowOff>142875</xdr:rowOff>
    </xdr:to>
    <xdr:graphicFrame>
      <xdr:nvGraphicFramePr>
        <xdr:cNvPr id="2" name="SUMM"/>
        <xdr:cNvGraphicFramePr/>
      </xdr:nvGraphicFramePr>
      <xdr:xfrm>
        <a:off x="390525" y="1714500"/>
        <a:ext cx="6648450" cy="3190875"/>
      </xdr:xfrm>
      <a:graphic>
        <a:graphicData uri="http://schemas.openxmlformats.org/drawingml/2006/chart">
          <c:chart xmlns:c="http://schemas.openxmlformats.org/drawingml/2006/chart" r:id="rId1"/>
        </a:graphicData>
      </a:graphic>
    </xdr:graphicFrame>
    <xdr:clientData/>
  </xdr:twoCellAnchor>
  <xdr:twoCellAnchor>
    <xdr:from>
      <xdr:col>5</xdr:col>
      <xdr:colOff>495300</xdr:colOff>
      <xdr:row>34</xdr:row>
      <xdr:rowOff>85725</xdr:rowOff>
    </xdr:from>
    <xdr:to>
      <xdr:col>11</xdr:col>
      <xdr:colOff>447675</xdr:colOff>
      <xdr:row>37</xdr:row>
      <xdr:rowOff>66675</xdr:rowOff>
    </xdr:to>
    <xdr:sp macro="[0]!FinePrint">
      <xdr:nvSpPr>
        <xdr:cNvPr id="3" name="FP"/>
        <xdr:cNvSpPr txBox="1">
          <a:spLocks noChangeArrowheads="1"/>
        </xdr:cNvSpPr>
      </xdr:nvSpPr>
      <xdr:spPr>
        <a:xfrm>
          <a:off x="2076450" y="5219700"/>
          <a:ext cx="3609975" cy="466725"/>
        </a:xfrm>
        <a:prstGeom prst="rect">
          <a:avLst/>
        </a:prstGeom>
        <a:solidFill>
          <a:srgbClr val="C0C0C0"/>
        </a:solidFill>
        <a:ln w="1" cmpd="sng">
          <a:noFill/>
        </a:ln>
      </xdr:spPr>
      <xdr:txBody>
        <a:bodyPr vertOverflow="clip" wrap="square" anchor="ctr"/>
        <a:p>
          <a:pPr algn="ctr">
            <a:defRPr/>
          </a:pPr>
          <a:r>
            <a:rPr lang="en-US" cap="none" sz="1000" b="0" i="1" u="none" baseline="0">
              <a:latin typeface="Arial"/>
              <a:ea typeface="Arial"/>
              <a:cs typeface="Arial"/>
            </a:rPr>
            <a:t>Inserte aquí la letra pequeña</a:t>
          </a:r>
        </a:p>
      </xdr:txBody>
    </xdr:sp>
    <xdr:clientData/>
  </xdr:twoCellAnchor>
  <xdr:twoCellAnchor>
    <xdr:from>
      <xdr:col>3</xdr:col>
      <xdr:colOff>28575</xdr:colOff>
      <xdr:row>2</xdr:row>
      <xdr:rowOff>66675</xdr:rowOff>
    </xdr:from>
    <xdr:to>
      <xdr:col>4</xdr:col>
      <xdr:colOff>266700</xdr:colOff>
      <xdr:row>7</xdr:row>
      <xdr:rowOff>104775</xdr:rowOff>
    </xdr:to>
    <xdr:sp macro="[0]!Nada">
      <xdr:nvSpPr>
        <xdr:cNvPr id="4" name="LG"/>
        <xdr:cNvSpPr txBox="1">
          <a:spLocks noChangeArrowheads="1"/>
        </xdr:cNvSpPr>
      </xdr:nvSpPr>
      <xdr:spPr>
        <a:xfrm>
          <a:off x="390525" y="247650"/>
          <a:ext cx="847725" cy="8477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Inserte aquí el logotipo</a:t>
          </a:r>
        </a:p>
      </xdr:txBody>
    </xdr:sp>
    <xdr:clientData fPrintsWithSheet="0"/>
  </xdr:twoCellAnchor>
  <xdr:twoCellAnchor>
    <xdr:from>
      <xdr:col>9</xdr:col>
      <xdr:colOff>371475</xdr:colOff>
      <xdr:row>7</xdr:row>
      <xdr:rowOff>38100</xdr:rowOff>
    </xdr:from>
    <xdr:to>
      <xdr:col>13</xdr:col>
      <xdr:colOff>428625</xdr:colOff>
      <xdr:row>9</xdr:row>
      <xdr:rowOff>123825</xdr:rowOff>
    </xdr:to>
    <xdr:sp macro="[0]!Nada">
      <xdr:nvSpPr>
        <xdr:cNvPr id="5" name="LBL"/>
        <xdr:cNvSpPr txBox="1">
          <a:spLocks noChangeArrowheads="1"/>
        </xdr:cNvSpPr>
      </xdr:nvSpPr>
      <xdr:spPr>
        <a:xfrm>
          <a:off x="4391025" y="1028700"/>
          <a:ext cx="2495550" cy="295275"/>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GRÁFICO RESUMEN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Puede bloquear la información de la hoja Personalizar y guardar la versión personalizada de la plantilla.</a:t>
          </a:r>
        </a:p>
      </xdr:txBody>
    </xdr:sp>
    <xdr:clientData/>
  </xdr:twoCellAnchor>
  <xdr:twoCellAnchor editAs="oneCell">
    <xdr:from>
      <xdr:col>16</xdr:col>
      <xdr:colOff>28575</xdr:colOff>
      <xdr:row>9</xdr:row>
      <xdr:rowOff>9525</xdr:rowOff>
    </xdr:from>
    <xdr:to>
      <xdr:col>42</xdr:col>
      <xdr:colOff>19050</xdr:colOff>
      <xdr:row>27</xdr:row>
      <xdr:rowOff>9525</xdr:rowOff>
    </xdr:to>
    <xdr:pic>
      <xdr:nvPicPr>
        <xdr:cNvPr id="2" name="LCK_PIC"/>
        <xdr:cNvPicPr preferRelativeResize="1">
          <a:picLocks noChangeAspect="1"/>
        </xdr:cNvPicPr>
      </xdr:nvPicPr>
      <xdr:blipFill>
        <a:blip r:embed="rId1"/>
        <a:stretch>
          <a:fillRect/>
        </a:stretch>
      </xdr:blipFill>
      <xdr:spPr>
        <a:xfrm>
          <a:off x="1095375" y="609600"/>
          <a:ext cx="1724025" cy="120015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23</xdr:row>
      <xdr:rowOff>0</xdr:rowOff>
    </xdr:from>
    <xdr:to>
      <xdr:col>64</xdr:col>
      <xdr:colOff>0</xdr:colOff>
      <xdr:row>26</xdr:row>
      <xdr:rowOff>0</xdr:rowOff>
    </xdr:to>
    <xdr:sp>
      <xdr:nvSpPr>
        <xdr:cNvPr id="1" name="PNL1_TXT2"/>
        <xdr:cNvSpPr txBox="1">
          <a:spLocks noChangeArrowheads="1"/>
        </xdr:cNvSpPr>
      </xdr:nvSpPr>
      <xdr:spPr>
        <a:xfrm>
          <a:off x="2933700" y="1533525"/>
          <a:ext cx="1333500" cy="200025"/>
        </a:xfrm>
        <a:prstGeom prst="rect">
          <a:avLst/>
        </a:prstGeom>
        <a:noFill/>
        <a:ln w="1" cmpd="sng">
          <a:noFill/>
        </a:ln>
      </xdr:spPr>
      <xdr:txBody>
        <a:bodyPr vertOverflow="clip" wrap="square"/>
        <a:p>
          <a:pPr algn="l">
            <a:defRPr/>
          </a:pPr>
          <a:r>
            <a:rPr lang="en-US" cap="none" sz="800" b="0" i="0" u="none" baseline="0">
              <a:latin typeface="Arial"/>
              <a:ea typeface="Arial"/>
              <a:cs typeface="Arial"/>
            </a:rPr>
            <a:t>Período del pago:</a:t>
          </a:r>
        </a:p>
      </xdr:txBody>
    </xdr:sp>
    <xdr:clientData/>
  </xdr:twoCellAnchor>
  <xdr:twoCellAnchor>
    <xdr:from>
      <xdr:col>47</xdr:col>
      <xdr:colOff>19050</xdr:colOff>
      <xdr:row>11</xdr:row>
      <xdr:rowOff>0</xdr:rowOff>
    </xdr:from>
    <xdr:to>
      <xdr:col>74</xdr:col>
      <xdr:colOff>19050</xdr:colOff>
      <xdr:row>20</xdr:row>
      <xdr:rowOff>0</xdr:rowOff>
    </xdr:to>
    <xdr:sp>
      <xdr:nvSpPr>
        <xdr:cNvPr id="2" name="PNL1_TXT1"/>
        <xdr:cNvSpPr txBox="1">
          <a:spLocks noChangeArrowheads="1"/>
        </xdr:cNvSpPr>
      </xdr:nvSpPr>
      <xdr:spPr>
        <a:xfrm>
          <a:off x="3152775" y="733425"/>
          <a:ext cx="1800225" cy="600075"/>
        </a:xfrm>
        <a:prstGeom prst="rect">
          <a:avLst/>
        </a:prstGeom>
        <a:noFill/>
        <a:ln w="1" cmpd="sng">
          <a:noFill/>
        </a:ln>
      </xdr:spPr>
      <xdr:txBody>
        <a:bodyPr vertOverflow="clip" wrap="square"/>
        <a:p>
          <a:pPr algn="ctr">
            <a:defRPr/>
          </a:pPr>
          <a:r>
            <a:rPr lang="en-US" cap="none" sz="800" b="0" i="0" u="none" baseline="0">
              <a:latin typeface="Arial"/>
              <a:ea typeface="Arial"/>
              <a:cs typeface="Arial"/>
            </a:rPr>
            <a:t>Para liquidar el capital del préstamo introduzca el período en que se realiza el pago y el importe de éste (como valor monetario).</a:t>
          </a:r>
        </a:p>
      </xdr:txBody>
    </xdr:sp>
    <xdr:clientData/>
  </xdr:twoCellAnchor>
  <xdr:twoCellAnchor>
    <xdr:from>
      <xdr:col>65</xdr:col>
      <xdr:colOff>0</xdr:colOff>
      <xdr:row>23</xdr:row>
      <xdr:rowOff>0</xdr:rowOff>
    </xdr:from>
    <xdr:to>
      <xdr:col>74</xdr:col>
      <xdr:colOff>0</xdr:colOff>
      <xdr:row>25</xdr:row>
      <xdr:rowOff>38100</xdr:rowOff>
    </xdr:to>
    <xdr:sp fLocksText="0">
      <xdr:nvSpPr>
        <xdr:cNvPr id="3" name="PNL1_EDT1"/>
        <xdr:cNvSpPr txBox="1">
          <a:spLocks noChangeArrowheads="1"/>
        </xdr:cNvSpPr>
      </xdr:nvSpPr>
      <xdr:spPr>
        <a:xfrm>
          <a:off x="4333875" y="1533525"/>
          <a:ext cx="600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3</a:t>
          </a:r>
        </a:p>
      </xdr:txBody>
    </xdr:sp>
    <xdr:clientData/>
  </xdr:twoCellAnchor>
  <xdr:twoCellAnchor>
    <xdr:from>
      <xdr:col>44</xdr:col>
      <xdr:colOff>0</xdr:colOff>
      <xdr:row>27</xdr:row>
      <xdr:rowOff>0</xdr:rowOff>
    </xdr:from>
    <xdr:to>
      <xdr:col>62</xdr:col>
      <xdr:colOff>0</xdr:colOff>
      <xdr:row>29</xdr:row>
      <xdr:rowOff>0</xdr:rowOff>
    </xdr:to>
    <xdr:sp>
      <xdr:nvSpPr>
        <xdr:cNvPr id="4" name="PNL1_TXT3"/>
        <xdr:cNvSpPr txBox="1">
          <a:spLocks noChangeArrowheads="1"/>
        </xdr:cNvSpPr>
      </xdr:nvSpPr>
      <xdr:spPr>
        <a:xfrm>
          <a:off x="2933700" y="1800225"/>
          <a:ext cx="1200150" cy="133350"/>
        </a:xfrm>
        <a:prstGeom prst="rect">
          <a:avLst/>
        </a:prstGeom>
        <a:noFill/>
        <a:ln w="1" cmpd="sng">
          <a:noFill/>
        </a:ln>
      </xdr:spPr>
      <xdr:txBody>
        <a:bodyPr vertOverflow="clip" wrap="square"/>
        <a:p>
          <a:pPr algn="l">
            <a:defRPr/>
          </a:pPr>
          <a:r>
            <a:rPr lang="en-US" cap="none" sz="800" b="0" i="0" u="none" baseline="0">
              <a:latin typeface="Arial"/>
              <a:ea typeface="Arial"/>
              <a:cs typeface="Arial"/>
            </a:rPr>
            <a:t>Importe del pago:</a:t>
          </a:r>
        </a:p>
      </xdr:txBody>
    </xdr:sp>
    <xdr:clientData/>
  </xdr:twoCellAnchor>
  <xdr:twoCellAnchor>
    <xdr:from>
      <xdr:col>65</xdr:col>
      <xdr:colOff>0</xdr:colOff>
      <xdr:row>27</xdr:row>
      <xdr:rowOff>0</xdr:rowOff>
    </xdr:from>
    <xdr:to>
      <xdr:col>77</xdr:col>
      <xdr:colOff>0</xdr:colOff>
      <xdr:row>29</xdr:row>
      <xdr:rowOff>38100</xdr:rowOff>
    </xdr:to>
    <xdr:sp fLocksText="0">
      <xdr:nvSpPr>
        <xdr:cNvPr id="5" name="PNL1_EDT2"/>
        <xdr:cNvSpPr txBox="1">
          <a:spLocks noChangeArrowheads="1"/>
        </xdr:cNvSpPr>
      </xdr:nvSpPr>
      <xdr:spPr>
        <a:xfrm>
          <a:off x="4333875" y="1800225"/>
          <a:ext cx="8001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16</xdr:col>
      <xdr:colOff>28575</xdr:colOff>
      <xdr:row>9</xdr:row>
      <xdr:rowOff>19050</xdr:rowOff>
    </xdr:from>
    <xdr:to>
      <xdr:col>41</xdr:col>
      <xdr:colOff>57150</xdr:colOff>
      <xdr:row>34</xdr:row>
      <xdr:rowOff>57150</xdr:rowOff>
    </xdr:to>
    <xdr:pic>
      <xdr:nvPicPr>
        <xdr:cNvPr id="6" name="REF_PIC"/>
        <xdr:cNvPicPr preferRelativeResize="1">
          <a:picLocks noChangeAspect="1"/>
        </xdr:cNvPicPr>
      </xdr:nvPicPr>
      <xdr:blipFill>
        <a:blip r:embed="rId1"/>
        <a:stretch>
          <a:fillRect/>
        </a:stretch>
      </xdr:blipFill>
      <xdr:spPr>
        <a:xfrm>
          <a:off x="1095375" y="619125"/>
          <a:ext cx="1695450" cy="17049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B107"/>
  <sheetViews>
    <sheetView showGridLines="0" showRowColHeaders="0" zoomScale="90" zoomScaleNormal="90" workbookViewId="0" topLeftCell="A1">
      <selection activeCell="G24" sqref="G24"/>
    </sheetView>
  </sheetViews>
  <sheetFormatPr defaultColWidth="11.421875" defaultRowHeight="12.75"/>
  <cols>
    <col min="1" max="1" width="1.28515625" style="0" customWidth="1"/>
    <col min="2" max="2" width="0.42578125" style="0" customWidth="1"/>
    <col min="3" max="4" width="3.7109375" style="0" customWidth="1"/>
    <col min="5" max="5" width="18.7109375" style="0" customWidth="1"/>
    <col min="6" max="6" width="30.7109375" style="0" customWidth="1"/>
    <col min="7" max="7" width="18.7109375" style="0" customWidth="1"/>
    <col min="8" max="8" width="30.7109375" style="0" customWidth="1"/>
    <col min="9" max="10" width="3.7109375" style="0" customWidth="1"/>
    <col min="11" max="11" width="0.42578125" style="0" customWidth="1"/>
    <col min="12" max="16384" width="9.140625" style="0" customWidth="1"/>
  </cols>
  <sheetData>
    <row r="1" spans="1:28" ht="13.5" thickBot="1">
      <c r="A1" s="7"/>
      <c r="B1" s="7"/>
      <c r="C1" s="7"/>
      <c r="D1" s="7"/>
      <c r="E1" s="7"/>
      <c r="F1" s="7"/>
      <c r="G1" s="7"/>
      <c r="H1" s="7"/>
      <c r="I1" s="7"/>
      <c r="J1" s="7"/>
      <c r="K1" s="7"/>
      <c r="L1" s="7"/>
      <c r="M1" s="7"/>
      <c r="N1" s="7"/>
      <c r="O1" s="7"/>
      <c r="P1" s="7"/>
      <c r="Q1" s="7"/>
      <c r="R1" s="7"/>
      <c r="S1" s="7"/>
      <c r="T1" s="7"/>
      <c r="U1" s="7"/>
      <c r="V1" s="7"/>
      <c r="W1" s="7"/>
      <c r="X1" s="7"/>
      <c r="Y1" s="7"/>
      <c r="Z1" s="7"/>
      <c r="AA1" s="7"/>
      <c r="AB1" s="7"/>
    </row>
    <row r="2" spans="1:28" ht="0.75" customHeight="1" thickTop="1">
      <c r="A2" s="7"/>
      <c r="B2" s="81"/>
      <c r="C2" s="82"/>
      <c r="D2" s="82"/>
      <c r="E2" s="82"/>
      <c r="F2" s="82"/>
      <c r="G2" s="82"/>
      <c r="H2" s="82"/>
      <c r="I2" s="82"/>
      <c r="J2" s="82"/>
      <c r="K2" s="83"/>
      <c r="L2" s="7"/>
      <c r="M2" s="7"/>
      <c r="N2" s="7"/>
      <c r="O2" s="7"/>
      <c r="P2" s="7"/>
      <c r="Q2" s="7"/>
      <c r="R2" s="7"/>
      <c r="S2" s="7"/>
      <c r="T2" s="7"/>
      <c r="U2" s="7"/>
      <c r="V2" s="7"/>
      <c r="W2" s="7"/>
      <c r="X2" s="7"/>
      <c r="Y2" s="7"/>
      <c r="Z2" s="7"/>
      <c r="AA2" s="7"/>
      <c r="AB2" s="7"/>
    </row>
    <row r="3" spans="1:28" ht="12.75">
      <c r="A3" s="7"/>
      <c r="B3" s="84"/>
      <c r="C3" s="85"/>
      <c r="D3" s="85"/>
      <c r="E3" s="85"/>
      <c r="F3" s="85"/>
      <c r="G3" s="85"/>
      <c r="H3" s="85"/>
      <c r="I3" s="85"/>
      <c r="J3" s="85"/>
      <c r="K3" s="86"/>
      <c r="L3" s="7"/>
      <c r="M3" s="7"/>
      <c r="N3" s="7"/>
      <c r="O3" s="7"/>
      <c r="P3" s="7"/>
      <c r="Q3" s="7"/>
      <c r="R3" s="7"/>
      <c r="S3" s="7"/>
      <c r="T3" s="7"/>
      <c r="U3" s="7"/>
      <c r="V3" s="7"/>
      <c r="W3" s="7"/>
      <c r="X3" s="7"/>
      <c r="Y3" s="7"/>
      <c r="Z3" s="7"/>
      <c r="AA3" s="7"/>
      <c r="AB3" s="7"/>
    </row>
    <row r="4" spans="1:28" ht="13.5" thickBot="1">
      <c r="A4" s="7"/>
      <c r="B4" s="84"/>
      <c r="C4" s="85"/>
      <c r="D4" s="85"/>
      <c r="E4" s="85"/>
      <c r="F4" s="85"/>
      <c r="G4" s="85"/>
      <c r="H4" s="85"/>
      <c r="I4" s="85"/>
      <c r="J4" s="85"/>
      <c r="K4" s="86"/>
      <c r="L4" s="7"/>
      <c r="M4" s="7"/>
      <c r="N4" s="7"/>
      <c r="O4" s="7"/>
      <c r="P4" s="7"/>
      <c r="Q4" s="7"/>
      <c r="R4" s="7"/>
      <c r="S4" s="7"/>
      <c r="T4" s="7"/>
      <c r="U4" s="7"/>
      <c r="V4" s="7"/>
      <c r="W4" s="7"/>
      <c r="X4" s="7"/>
      <c r="Y4" s="7"/>
      <c r="Z4" s="7"/>
      <c r="AA4" s="7"/>
      <c r="AB4" s="7"/>
    </row>
    <row r="5" spans="1:28" ht="3" customHeight="1" thickTop="1">
      <c r="A5" s="7"/>
      <c r="B5" s="87"/>
      <c r="C5" s="88"/>
      <c r="D5" s="88"/>
      <c r="E5" s="88"/>
      <c r="F5" s="88"/>
      <c r="G5" s="88"/>
      <c r="H5" s="88"/>
      <c r="I5" s="88"/>
      <c r="J5" s="88"/>
      <c r="K5" s="89"/>
      <c r="L5" s="7"/>
      <c r="M5" s="7"/>
      <c r="N5" s="7"/>
      <c r="O5" s="7"/>
      <c r="P5" s="7"/>
      <c r="Q5" s="7"/>
      <c r="R5" s="7"/>
      <c r="S5" s="7"/>
      <c r="T5" s="7"/>
      <c r="U5" s="7"/>
      <c r="V5" s="7"/>
      <c r="W5" s="7"/>
      <c r="X5" s="7"/>
      <c r="Y5" s="7"/>
      <c r="Z5" s="7"/>
      <c r="AA5" s="7"/>
      <c r="AB5" s="7"/>
    </row>
    <row r="6" spans="1:28" ht="12.75">
      <c r="A6" s="7"/>
      <c r="B6" s="90"/>
      <c r="C6" s="91"/>
      <c r="D6" s="91"/>
      <c r="E6" s="91"/>
      <c r="F6" s="91"/>
      <c r="G6" s="91"/>
      <c r="H6" s="91"/>
      <c r="I6" s="91"/>
      <c r="J6" s="91"/>
      <c r="K6" s="92"/>
      <c r="L6" s="7"/>
      <c r="M6" s="7"/>
      <c r="N6" s="7"/>
      <c r="O6" s="7"/>
      <c r="P6" s="7"/>
      <c r="Q6" s="7"/>
      <c r="R6" s="7"/>
      <c r="S6" s="7"/>
      <c r="T6" s="7"/>
      <c r="U6" s="7"/>
      <c r="V6" s="7"/>
      <c r="W6" s="7"/>
      <c r="X6" s="7"/>
      <c r="Y6" s="7"/>
      <c r="Z6" s="7"/>
      <c r="AA6" s="7"/>
      <c r="AB6" s="7"/>
    </row>
    <row r="7" spans="1:28" ht="12.75">
      <c r="A7" s="7"/>
      <c r="B7" s="90"/>
      <c r="C7" s="91"/>
      <c r="D7" s="91"/>
      <c r="E7" s="91"/>
      <c r="F7" s="91"/>
      <c r="G7" s="91"/>
      <c r="H7" s="93" t="s">
        <v>0</v>
      </c>
      <c r="I7" s="91"/>
      <c r="J7" s="91"/>
      <c r="K7" s="92"/>
      <c r="L7" s="7"/>
      <c r="M7" s="7"/>
      <c r="N7" s="7"/>
      <c r="O7" s="7"/>
      <c r="P7" s="7"/>
      <c r="Q7" s="7"/>
      <c r="R7" s="7"/>
      <c r="S7" s="7"/>
      <c r="T7" s="7"/>
      <c r="U7" s="7"/>
      <c r="V7" s="7"/>
      <c r="W7" s="7"/>
      <c r="X7" s="7"/>
      <c r="Y7" s="7"/>
      <c r="Z7" s="7"/>
      <c r="AA7" s="7"/>
      <c r="AB7" s="7"/>
    </row>
    <row r="8" spans="1:28" ht="12.75">
      <c r="A8" s="7"/>
      <c r="B8" s="90"/>
      <c r="C8" s="91"/>
      <c r="D8" s="91"/>
      <c r="E8" s="91"/>
      <c r="F8" s="91"/>
      <c r="G8" s="91"/>
      <c r="H8" s="93" t="s">
        <v>1</v>
      </c>
      <c r="I8" s="91"/>
      <c r="J8" s="91"/>
      <c r="K8" s="92"/>
      <c r="L8" s="7"/>
      <c r="M8" s="7"/>
      <c r="N8" s="7"/>
      <c r="O8" s="7"/>
      <c r="P8" s="7"/>
      <c r="Q8" s="7"/>
      <c r="R8" s="7"/>
      <c r="S8" s="7"/>
      <c r="T8" s="7"/>
      <c r="U8" s="7"/>
      <c r="V8" s="7"/>
      <c r="W8" s="7"/>
      <c r="X8" s="7"/>
      <c r="Y8" s="7"/>
      <c r="Z8" s="7"/>
      <c r="AA8" s="7"/>
      <c r="AB8" s="7"/>
    </row>
    <row r="9" spans="1:28" ht="12.75">
      <c r="A9" s="7"/>
      <c r="B9" s="90"/>
      <c r="C9" s="91"/>
      <c r="D9" s="91"/>
      <c r="E9" s="91"/>
      <c r="F9" s="91"/>
      <c r="G9" s="91"/>
      <c r="H9" s="91"/>
      <c r="I9" s="91"/>
      <c r="J9" s="91"/>
      <c r="K9" s="92"/>
      <c r="L9" s="7"/>
      <c r="M9" s="7"/>
      <c r="N9" s="7"/>
      <c r="O9" s="7"/>
      <c r="P9" s="7"/>
      <c r="Q9" s="7"/>
      <c r="R9" s="7"/>
      <c r="S9" s="7"/>
      <c r="T9" s="7"/>
      <c r="U9" s="7"/>
      <c r="V9" s="7"/>
      <c r="W9" s="7"/>
      <c r="X9" s="7"/>
      <c r="Y9" s="7"/>
      <c r="Z9" s="7"/>
      <c r="AA9" s="7"/>
      <c r="AB9" s="7"/>
    </row>
    <row r="10" spans="1:28" ht="13.5" thickBot="1">
      <c r="A10" s="7"/>
      <c r="B10" s="90"/>
      <c r="C10" s="91"/>
      <c r="D10" s="94" t="s">
        <v>2</v>
      </c>
      <c r="E10" s="91"/>
      <c r="F10" s="91"/>
      <c r="G10" s="91"/>
      <c r="H10" s="91"/>
      <c r="I10" s="91"/>
      <c r="J10" s="91"/>
      <c r="K10" s="92"/>
      <c r="L10" s="7"/>
      <c r="M10" s="7"/>
      <c r="N10" s="7"/>
      <c r="O10" s="7"/>
      <c r="P10" s="7"/>
      <c r="Q10" s="7"/>
      <c r="R10" s="7"/>
      <c r="S10" s="7"/>
      <c r="T10" s="7"/>
      <c r="U10" s="7"/>
      <c r="V10" s="7"/>
      <c r="W10" s="7"/>
      <c r="X10" s="7"/>
      <c r="Y10" s="7"/>
      <c r="Z10" s="7"/>
      <c r="AA10" s="7"/>
      <c r="AB10" s="7"/>
    </row>
    <row r="11" spans="1:28" ht="13.5" thickBot="1">
      <c r="A11" s="7"/>
      <c r="B11" s="90"/>
      <c r="C11" s="91"/>
      <c r="D11" s="95"/>
      <c r="E11" s="96"/>
      <c r="F11" s="96"/>
      <c r="G11" s="96"/>
      <c r="H11" s="96"/>
      <c r="I11" s="97"/>
      <c r="J11" s="91"/>
      <c r="K11" s="92"/>
      <c r="L11" s="7"/>
      <c r="M11" s="7"/>
      <c r="N11" s="7"/>
      <c r="O11" s="7"/>
      <c r="P11" s="7"/>
      <c r="Q11" s="7"/>
      <c r="R11" s="7"/>
      <c r="S11" s="7"/>
      <c r="T11" s="7"/>
      <c r="U11" s="7"/>
      <c r="V11" s="7"/>
      <c r="W11" s="7"/>
      <c r="X11" s="7"/>
      <c r="Y11" s="7"/>
      <c r="Z11" s="7"/>
      <c r="AA11" s="7"/>
      <c r="AB11" s="7"/>
    </row>
    <row r="12" spans="1:28" ht="12.75">
      <c r="A12" s="7"/>
      <c r="B12" s="90"/>
      <c r="C12" s="91"/>
      <c r="D12" s="98"/>
      <c r="E12" s="100" t="s">
        <v>3</v>
      </c>
      <c r="F12" s="99" t="s">
        <v>4</v>
      </c>
      <c r="G12" s="100" t="s">
        <v>5</v>
      </c>
      <c r="H12" s="99" t="s">
        <v>6</v>
      </c>
      <c r="I12" s="101"/>
      <c r="J12" s="91"/>
      <c r="K12" s="92"/>
      <c r="L12" s="7"/>
      <c r="M12" s="7"/>
      <c r="N12" s="7"/>
      <c r="O12" s="7"/>
      <c r="P12" s="7"/>
      <c r="Q12" s="7"/>
      <c r="R12" s="7"/>
      <c r="S12" s="7"/>
      <c r="T12" s="7"/>
      <c r="U12" s="7"/>
      <c r="V12" s="7"/>
      <c r="W12" s="7"/>
      <c r="X12" s="7"/>
      <c r="Y12" s="7"/>
      <c r="Z12" s="7"/>
      <c r="AA12" s="7"/>
      <c r="AB12" s="7"/>
    </row>
    <row r="13" spans="1:28" ht="13.5" thickBot="1">
      <c r="A13" s="7"/>
      <c r="B13" s="90"/>
      <c r="C13" s="91"/>
      <c r="D13" s="98"/>
      <c r="E13" s="100" t="s">
        <v>7</v>
      </c>
      <c r="F13" s="102" t="s">
        <v>7</v>
      </c>
      <c r="G13" s="100" t="s">
        <v>8</v>
      </c>
      <c r="H13" s="103" t="s">
        <v>9</v>
      </c>
      <c r="I13" s="101"/>
      <c r="J13" s="91"/>
      <c r="K13" s="92"/>
      <c r="L13" s="7"/>
      <c r="M13" s="7"/>
      <c r="N13" s="7"/>
      <c r="O13" s="7"/>
      <c r="P13" s="7"/>
      <c r="Q13" s="7"/>
      <c r="R13" s="7"/>
      <c r="S13" s="7"/>
      <c r="T13" s="7"/>
      <c r="U13" s="7"/>
      <c r="V13" s="7"/>
      <c r="W13" s="7"/>
      <c r="X13" s="7"/>
      <c r="Y13" s="7"/>
      <c r="Z13" s="7"/>
      <c r="AA13" s="7"/>
      <c r="AB13" s="7"/>
    </row>
    <row r="14" spans="1:28" ht="12.75">
      <c r="A14" s="7"/>
      <c r="B14" s="90"/>
      <c r="C14" s="91"/>
      <c r="D14" s="98"/>
      <c r="E14" s="100" t="s">
        <v>10</v>
      </c>
      <c r="F14" s="102" t="s">
        <v>10</v>
      </c>
      <c r="G14" s="104"/>
      <c r="H14" s="104"/>
      <c r="I14" s="101"/>
      <c r="J14" s="91"/>
      <c r="K14" s="92"/>
      <c r="L14" s="7"/>
      <c r="M14" s="7"/>
      <c r="N14" s="7"/>
      <c r="O14" s="7"/>
      <c r="P14" s="7"/>
      <c r="Q14" s="7"/>
      <c r="R14" s="7"/>
      <c r="S14" s="7"/>
      <c r="T14" s="7"/>
      <c r="U14" s="7"/>
      <c r="V14" s="7"/>
      <c r="W14" s="7"/>
      <c r="X14" s="7"/>
      <c r="Y14" s="7"/>
      <c r="Z14" s="7"/>
      <c r="AA14" s="7"/>
      <c r="AB14" s="7"/>
    </row>
    <row r="15" spans="1:28" ht="12.75">
      <c r="A15" s="7"/>
      <c r="B15" s="90"/>
      <c r="C15" s="91"/>
      <c r="D15" s="98"/>
      <c r="E15" s="100" t="s">
        <v>11</v>
      </c>
      <c r="F15" s="102" t="s">
        <v>11</v>
      </c>
      <c r="G15" s="104"/>
      <c r="H15" s="104"/>
      <c r="I15" s="101"/>
      <c r="J15" s="91"/>
      <c r="K15" s="92"/>
      <c r="L15" s="7"/>
      <c r="M15" s="7"/>
      <c r="N15" s="7"/>
      <c r="O15" s="7"/>
      <c r="P15" s="7"/>
      <c r="Q15" s="7"/>
      <c r="R15" s="7"/>
      <c r="S15" s="7"/>
      <c r="T15" s="7"/>
      <c r="U15" s="7"/>
      <c r="V15" s="7"/>
      <c r="W15" s="7"/>
      <c r="X15" s="7"/>
      <c r="Y15" s="7"/>
      <c r="Z15" s="7"/>
      <c r="AA15" s="7"/>
      <c r="AB15" s="7"/>
    </row>
    <row r="16" spans="1:28" ht="13.5" thickBot="1">
      <c r="A16" s="7"/>
      <c r="B16" s="90"/>
      <c r="C16" s="91"/>
      <c r="D16" s="98"/>
      <c r="E16" s="100" t="s">
        <v>12</v>
      </c>
      <c r="F16" s="103" t="s">
        <v>12</v>
      </c>
      <c r="G16" s="104"/>
      <c r="H16" s="104"/>
      <c r="I16" s="101"/>
      <c r="J16" s="91"/>
      <c r="K16" s="92"/>
      <c r="L16" s="7"/>
      <c r="M16" s="7"/>
      <c r="N16" s="7"/>
      <c r="O16" s="7"/>
      <c r="P16" s="7"/>
      <c r="Q16" s="7"/>
      <c r="R16" s="7"/>
      <c r="S16" s="7"/>
      <c r="T16" s="7"/>
      <c r="U16" s="7"/>
      <c r="V16" s="7"/>
      <c r="W16" s="7"/>
      <c r="X16" s="7"/>
      <c r="Y16" s="7"/>
      <c r="Z16" s="7"/>
      <c r="AA16" s="7"/>
      <c r="AB16" s="7"/>
    </row>
    <row r="17" spans="1:28" ht="13.5" thickBot="1">
      <c r="A17" s="7"/>
      <c r="B17" s="90"/>
      <c r="C17" s="91"/>
      <c r="D17" s="105"/>
      <c r="E17" s="106"/>
      <c r="F17" s="106"/>
      <c r="G17" s="106"/>
      <c r="H17" s="106"/>
      <c r="I17" s="107"/>
      <c r="J17" s="91"/>
      <c r="K17" s="92"/>
      <c r="L17" s="7"/>
      <c r="M17" s="7"/>
      <c r="N17" s="7"/>
      <c r="O17" s="7"/>
      <c r="P17" s="7"/>
      <c r="Q17" s="7"/>
      <c r="R17" s="7"/>
      <c r="S17" s="7"/>
      <c r="T17" s="7"/>
      <c r="U17" s="7"/>
      <c r="V17" s="7"/>
      <c r="W17" s="7"/>
      <c r="X17" s="7"/>
      <c r="Y17" s="7"/>
      <c r="Z17" s="7"/>
      <c r="AA17" s="7"/>
      <c r="AB17" s="7"/>
    </row>
    <row r="18" spans="1:28" ht="6" customHeight="1">
      <c r="A18" s="7"/>
      <c r="B18" s="90"/>
      <c r="C18" s="91"/>
      <c r="D18" s="91"/>
      <c r="E18" s="91"/>
      <c r="F18" s="91"/>
      <c r="G18" s="91"/>
      <c r="H18" s="91"/>
      <c r="I18" s="91"/>
      <c r="J18" s="91"/>
      <c r="K18" s="92"/>
      <c r="L18" s="7"/>
      <c r="M18" s="7"/>
      <c r="N18" s="7"/>
      <c r="O18" s="7"/>
      <c r="P18" s="7"/>
      <c r="Q18" s="7"/>
      <c r="R18" s="7"/>
      <c r="S18" s="7"/>
      <c r="T18" s="7"/>
      <c r="U18" s="7"/>
      <c r="V18" s="7"/>
      <c r="W18" s="7"/>
      <c r="X18" s="7"/>
      <c r="Y18" s="7"/>
      <c r="Z18" s="7"/>
      <c r="AA18" s="7"/>
      <c r="AB18" s="7"/>
    </row>
    <row r="19" spans="1:28" ht="13.5" thickBot="1">
      <c r="A19" s="7"/>
      <c r="B19" s="90"/>
      <c r="C19" s="91"/>
      <c r="D19" s="94" t="s">
        <v>13</v>
      </c>
      <c r="E19" s="91"/>
      <c r="F19" s="91"/>
      <c r="G19" s="91"/>
      <c r="H19" s="91"/>
      <c r="I19" s="91"/>
      <c r="J19" s="91"/>
      <c r="K19" s="92"/>
      <c r="L19" s="7"/>
      <c r="M19" s="7"/>
      <c r="N19" s="7"/>
      <c r="O19" s="7"/>
      <c r="P19" s="7"/>
      <c r="Q19" s="7"/>
      <c r="R19" s="7"/>
      <c r="S19" s="7"/>
      <c r="T19" s="7"/>
      <c r="U19" s="7"/>
      <c r="V19" s="7"/>
      <c r="W19" s="7"/>
      <c r="X19" s="7"/>
      <c r="Y19" s="7"/>
      <c r="Z19" s="7"/>
      <c r="AA19" s="7"/>
      <c r="AB19" s="7"/>
    </row>
    <row r="20" spans="1:28" ht="13.5" thickBot="1">
      <c r="A20" s="7"/>
      <c r="B20" s="90"/>
      <c r="C20" s="91"/>
      <c r="D20" s="95"/>
      <c r="E20" s="96"/>
      <c r="F20" s="96"/>
      <c r="G20" s="96"/>
      <c r="H20" s="96"/>
      <c r="I20" s="97"/>
      <c r="J20" s="91"/>
      <c r="K20" s="92"/>
      <c r="L20" s="7"/>
      <c r="M20" s="7"/>
      <c r="N20" s="7"/>
      <c r="O20" s="7"/>
      <c r="P20" s="7"/>
      <c r="Q20" s="7"/>
      <c r="R20" s="7"/>
      <c r="S20" s="7"/>
      <c r="T20" s="7"/>
      <c r="U20" s="7"/>
      <c r="V20" s="7"/>
      <c r="W20" s="7"/>
      <c r="X20" s="7"/>
      <c r="Y20" s="7"/>
      <c r="Z20" s="7"/>
      <c r="AA20" s="7"/>
      <c r="AB20" s="7"/>
    </row>
    <row r="21" spans="1:28" ht="13.5" thickBot="1">
      <c r="A21" s="7"/>
      <c r="B21" s="90"/>
      <c r="C21" s="91"/>
      <c r="D21" s="98"/>
      <c r="E21" s="115" t="s">
        <v>14</v>
      </c>
      <c r="F21" s="115"/>
      <c r="G21" s="125">
        <v>300</v>
      </c>
      <c r="H21" s="104" t="s">
        <v>15</v>
      </c>
      <c r="I21" s="101"/>
      <c r="J21" s="91"/>
      <c r="K21" s="92"/>
      <c r="L21" s="7"/>
      <c r="M21" s="7"/>
      <c r="N21" s="7"/>
      <c r="O21" s="7"/>
      <c r="P21" s="7"/>
      <c r="Q21" s="7"/>
      <c r="R21" s="7"/>
      <c r="S21" s="7"/>
      <c r="T21" s="7"/>
      <c r="U21" s="7"/>
      <c r="V21" s="7"/>
      <c r="W21" s="7"/>
      <c r="X21" s="7"/>
      <c r="Y21" s="7"/>
      <c r="Z21" s="7"/>
      <c r="AA21" s="7"/>
      <c r="AB21" s="7"/>
    </row>
    <row r="22" spans="1:28" ht="12.75" customHeight="1" thickBot="1">
      <c r="A22" s="7"/>
      <c r="B22" s="90"/>
      <c r="C22" s="91"/>
      <c r="D22" s="105"/>
      <c r="E22" s="106"/>
      <c r="F22" s="106"/>
      <c r="G22" s="106"/>
      <c r="H22" s="106"/>
      <c r="I22" s="107"/>
      <c r="J22" s="91"/>
      <c r="K22" s="92"/>
      <c r="L22" s="7"/>
      <c r="M22" s="7"/>
      <c r="N22" s="7"/>
      <c r="O22" s="7"/>
      <c r="P22" s="7"/>
      <c r="Q22" s="7"/>
      <c r="R22" s="7"/>
      <c r="S22" s="7"/>
      <c r="T22" s="7"/>
      <c r="U22" s="7"/>
      <c r="V22" s="7"/>
      <c r="W22" s="7"/>
      <c r="X22" s="7"/>
      <c r="Y22" s="7"/>
      <c r="Z22" s="7"/>
      <c r="AA22" s="7"/>
      <c r="AB22" s="7"/>
    </row>
    <row r="23" spans="1:28" ht="6" customHeight="1">
      <c r="A23" s="7"/>
      <c r="B23" s="90"/>
      <c r="C23" s="91"/>
      <c r="D23" s="91"/>
      <c r="E23" s="91"/>
      <c r="F23" s="91"/>
      <c r="G23" s="91"/>
      <c r="H23" s="91"/>
      <c r="I23" s="91"/>
      <c r="J23" s="91"/>
      <c r="K23" s="92"/>
      <c r="L23" s="7"/>
      <c r="M23" s="7"/>
      <c r="N23" s="7"/>
      <c r="O23" s="7"/>
      <c r="P23" s="7"/>
      <c r="Q23" s="7"/>
      <c r="R23" s="7"/>
      <c r="S23" s="7"/>
      <c r="T23" s="7"/>
      <c r="U23" s="7"/>
      <c r="V23" s="7"/>
      <c r="W23" s="7"/>
      <c r="X23" s="7"/>
      <c r="Y23" s="7"/>
      <c r="Z23" s="7"/>
      <c r="AA23" s="7"/>
      <c r="AB23" s="7"/>
    </row>
    <row r="24" spans="1:28" ht="13.5" thickBot="1">
      <c r="A24" s="7"/>
      <c r="B24" s="90"/>
      <c r="C24" s="91"/>
      <c r="D24" s="94" t="s">
        <v>16</v>
      </c>
      <c r="E24" s="91"/>
      <c r="F24" s="91"/>
      <c r="G24" s="91"/>
      <c r="H24" s="91"/>
      <c r="I24" s="91"/>
      <c r="J24" s="91"/>
      <c r="K24" s="92"/>
      <c r="L24" s="7"/>
      <c r="M24" s="7"/>
      <c r="N24" s="7"/>
      <c r="O24" s="7"/>
      <c r="P24" s="7"/>
      <c r="Q24" s="7"/>
      <c r="R24" s="7"/>
      <c r="S24" s="7"/>
      <c r="T24" s="7"/>
      <c r="U24" s="7"/>
      <c r="V24" s="7"/>
      <c r="W24" s="7"/>
      <c r="X24" s="7"/>
      <c r="Y24" s="7"/>
      <c r="Z24" s="7"/>
      <c r="AA24" s="7"/>
      <c r="AB24" s="7"/>
    </row>
    <row r="25" spans="1:28" ht="12.75">
      <c r="A25" s="7"/>
      <c r="B25" s="90"/>
      <c r="C25" s="91"/>
      <c r="D25" s="95"/>
      <c r="E25" s="96"/>
      <c r="F25" s="96"/>
      <c r="G25" s="96"/>
      <c r="H25" s="96"/>
      <c r="I25" s="97"/>
      <c r="J25" s="91"/>
      <c r="K25" s="92"/>
      <c r="L25" s="7"/>
      <c r="M25" s="7"/>
      <c r="N25" s="7"/>
      <c r="O25" s="7"/>
      <c r="P25" s="7"/>
      <c r="Q25" s="7"/>
      <c r="R25" s="7"/>
      <c r="S25" s="7"/>
      <c r="T25" s="7"/>
      <c r="U25" s="7"/>
      <c r="V25" s="7"/>
      <c r="W25" s="7"/>
      <c r="X25" s="7"/>
      <c r="Y25" s="7"/>
      <c r="Z25" s="7"/>
      <c r="AA25" s="7"/>
      <c r="AB25" s="7"/>
    </row>
    <row r="26" spans="1:28" ht="12.75">
      <c r="A26" s="7"/>
      <c r="B26" s="90"/>
      <c r="C26" s="91"/>
      <c r="D26" s="98"/>
      <c r="E26" s="104"/>
      <c r="F26" s="104"/>
      <c r="G26" s="104"/>
      <c r="H26" s="104"/>
      <c r="I26" s="101"/>
      <c r="J26" s="91"/>
      <c r="K26" s="92"/>
      <c r="L26" s="7"/>
      <c r="M26" s="7"/>
      <c r="N26" s="7"/>
      <c r="O26" s="7"/>
      <c r="P26" s="7"/>
      <c r="Q26" s="7"/>
      <c r="R26" s="7"/>
      <c r="S26" s="7"/>
      <c r="T26" s="7"/>
      <c r="U26" s="7"/>
      <c r="V26" s="7"/>
      <c r="W26" s="7"/>
      <c r="X26" s="7"/>
      <c r="Y26" s="7"/>
      <c r="Z26" s="7"/>
      <c r="AA26" s="7"/>
      <c r="AB26" s="7"/>
    </row>
    <row r="27" spans="1:28" ht="12.75">
      <c r="A27" s="7"/>
      <c r="B27" s="90"/>
      <c r="C27" s="91"/>
      <c r="D27" s="98"/>
      <c r="E27" s="104"/>
      <c r="F27" s="104"/>
      <c r="G27" s="104"/>
      <c r="H27" s="104"/>
      <c r="I27" s="101"/>
      <c r="J27" s="91"/>
      <c r="K27" s="92"/>
      <c r="L27" s="7"/>
      <c r="M27" s="7"/>
      <c r="N27" s="7"/>
      <c r="O27" s="7"/>
      <c r="P27" s="7"/>
      <c r="Q27" s="7"/>
      <c r="R27" s="7"/>
      <c r="S27" s="7"/>
      <c r="T27" s="7"/>
      <c r="U27" s="7"/>
      <c r="V27" s="7"/>
      <c r="W27" s="7"/>
      <c r="X27" s="7"/>
      <c r="Y27" s="7"/>
      <c r="Z27" s="7"/>
      <c r="AA27" s="7"/>
      <c r="AB27" s="7"/>
    </row>
    <row r="28" spans="1:28" ht="12.75">
      <c r="A28" s="7"/>
      <c r="B28" s="90"/>
      <c r="C28" s="91"/>
      <c r="D28" s="98"/>
      <c r="E28" s="104"/>
      <c r="F28" s="104"/>
      <c r="G28" s="104"/>
      <c r="H28" s="104"/>
      <c r="I28" s="101"/>
      <c r="J28" s="91"/>
      <c r="K28" s="92"/>
      <c r="L28" s="7"/>
      <c r="M28" s="7"/>
      <c r="N28" s="7"/>
      <c r="O28" s="7"/>
      <c r="P28" s="7"/>
      <c r="Q28" s="7"/>
      <c r="R28" s="7"/>
      <c r="S28" s="7"/>
      <c r="T28" s="7"/>
      <c r="U28" s="7"/>
      <c r="V28" s="7"/>
      <c r="W28" s="7"/>
      <c r="X28" s="7"/>
      <c r="Y28" s="7"/>
      <c r="Z28" s="7"/>
      <c r="AA28" s="7"/>
      <c r="AB28" s="7"/>
    </row>
    <row r="29" spans="1:28" ht="12.75">
      <c r="A29" s="7"/>
      <c r="B29" s="90"/>
      <c r="C29" s="91"/>
      <c r="D29" s="98"/>
      <c r="E29" s="104"/>
      <c r="F29" s="104"/>
      <c r="G29" s="104"/>
      <c r="H29" s="104"/>
      <c r="I29" s="101"/>
      <c r="J29" s="91"/>
      <c r="K29" s="92"/>
      <c r="L29" s="7"/>
      <c r="M29" s="7"/>
      <c r="N29" s="7"/>
      <c r="O29" s="7"/>
      <c r="P29" s="7"/>
      <c r="Q29" s="7"/>
      <c r="R29" s="7"/>
      <c r="S29" s="7"/>
      <c r="T29" s="7"/>
      <c r="U29" s="7"/>
      <c r="V29" s="7"/>
      <c r="W29" s="7"/>
      <c r="X29" s="7"/>
      <c r="Y29" s="7"/>
      <c r="Z29" s="7"/>
      <c r="AA29" s="7"/>
      <c r="AB29" s="7"/>
    </row>
    <row r="30" spans="1:28" ht="12.75">
      <c r="A30" s="7"/>
      <c r="B30" s="90"/>
      <c r="C30" s="91"/>
      <c r="D30" s="98"/>
      <c r="E30" s="104"/>
      <c r="F30" s="104"/>
      <c r="G30" s="104"/>
      <c r="H30" s="104"/>
      <c r="I30" s="101"/>
      <c r="J30" s="91"/>
      <c r="K30" s="92"/>
      <c r="L30" s="7"/>
      <c r="M30" s="7"/>
      <c r="N30" s="7"/>
      <c r="O30" s="7"/>
      <c r="P30" s="7"/>
      <c r="Q30" s="7"/>
      <c r="R30" s="7"/>
      <c r="S30" s="7"/>
      <c r="T30" s="7"/>
      <c r="U30" s="7"/>
      <c r="V30" s="7"/>
      <c r="W30" s="7"/>
      <c r="X30" s="7"/>
      <c r="Y30" s="7"/>
      <c r="Z30" s="7"/>
      <c r="AA30" s="7"/>
      <c r="AB30" s="7"/>
    </row>
    <row r="31" spans="1:28" ht="12.75">
      <c r="A31" s="7"/>
      <c r="B31" s="90"/>
      <c r="C31" s="91"/>
      <c r="D31" s="98"/>
      <c r="E31" s="104"/>
      <c r="F31" s="104"/>
      <c r="G31" s="104"/>
      <c r="H31" s="104"/>
      <c r="I31" s="101"/>
      <c r="J31" s="91"/>
      <c r="K31" s="92"/>
      <c r="L31" s="7"/>
      <c r="M31" s="7"/>
      <c r="N31" s="7"/>
      <c r="O31" s="7"/>
      <c r="P31" s="7"/>
      <c r="Q31" s="7"/>
      <c r="R31" s="7"/>
      <c r="S31" s="7"/>
      <c r="T31" s="7"/>
      <c r="U31" s="7"/>
      <c r="V31" s="7"/>
      <c r="W31" s="7"/>
      <c r="X31" s="7"/>
      <c r="Y31" s="7"/>
      <c r="Z31" s="7"/>
      <c r="AA31" s="7"/>
      <c r="AB31" s="7"/>
    </row>
    <row r="32" spans="1:28" ht="13.5" thickBot="1">
      <c r="A32" s="7"/>
      <c r="B32" s="90"/>
      <c r="C32" s="91"/>
      <c r="D32" s="105"/>
      <c r="E32" s="106"/>
      <c r="F32" s="106"/>
      <c r="G32" s="106"/>
      <c r="H32" s="106"/>
      <c r="I32" s="107"/>
      <c r="J32" s="91"/>
      <c r="K32" s="92"/>
      <c r="L32" s="7"/>
      <c r="M32" s="7"/>
      <c r="N32" s="7"/>
      <c r="O32" s="7"/>
      <c r="P32" s="7"/>
      <c r="Q32" s="7"/>
      <c r="R32" s="7"/>
      <c r="S32" s="7"/>
      <c r="T32" s="7"/>
      <c r="U32" s="7"/>
      <c r="V32" s="7"/>
      <c r="W32" s="7"/>
      <c r="X32" s="7"/>
      <c r="Y32" s="7"/>
      <c r="Z32" s="7"/>
      <c r="AA32" s="7"/>
      <c r="AB32" s="7"/>
    </row>
    <row r="33" spans="1:28" ht="12.75">
      <c r="A33" s="7"/>
      <c r="B33" s="90"/>
      <c r="C33" s="91"/>
      <c r="D33" s="91"/>
      <c r="E33" s="91"/>
      <c r="F33" s="91"/>
      <c r="G33" s="91"/>
      <c r="H33" s="91"/>
      <c r="I33" s="91"/>
      <c r="J33" s="91"/>
      <c r="K33" s="92"/>
      <c r="L33" s="7"/>
      <c r="M33" s="7"/>
      <c r="N33" s="7"/>
      <c r="O33" s="7"/>
      <c r="P33" s="7"/>
      <c r="Q33" s="7"/>
      <c r="R33" s="7"/>
      <c r="S33" s="7"/>
      <c r="T33" s="7"/>
      <c r="U33" s="7"/>
      <c r="V33" s="7"/>
      <c r="W33" s="7"/>
      <c r="X33" s="7"/>
      <c r="Y33" s="7"/>
      <c r="Z33" s="7"/>
      <c r="AA33" s="7"/>
      <c r="AB33" s="7"/>
    </row>
    <row r="34" spans="1:28" ht="12.75">
      <c r="A34" s="7"/>
      <c r="B34" s="90"/>
      <c r="C34" s="91"/>
      <c r="D34" s="91"/>
      <c r="E34" s="91"/>
      <c r="F34" s="91"/>
      <c r="G34" s="91"/>
      <c r="H34" s="91"/>
      <c r="I34" s="91"/>
      <c r="J34" s="91"/>
      <c r="K34" s="92"/>
      <c r="L34" s="7"/>
      <c r="M34" s="7"/>
      <c r="N34" s="7"/>
      <c r="O34" s="7"/>
      <c r="P34" s="7"/>
      <c r="Q34" s="7"/>
      <c r="R34" s="7"/>
      <c r="S34" s="7"/>
      <c r="T34" s="7"/>
      <c r="U34" s="7"/>
      <c r="V34" s="7"/>
      <c r="W34" s="7"/>
      <c r="X34" s="7"/>
      <c r="Y34" s="7"/>
      <c r="Z34" s="7"/>
      <c r="AA34" s="7"/>
      <c r="AB34" s="7"/>
    </row>
    <row r="35" spans="1:28" ht="0.75" customHeight="1" thickBot="1">
      <c r="A35" s="7"/>
      <c r="B35" s="108"/>
      <c r="C35" s="109"/>
      <c r="D35" s="109"/>
      <c r="E35" s="109"/>
      <c r="F35" s="109"/>
      <c r="G35" s="109"/>
      <c r="H35" s="109"/>
      <c r="I35" s="109"/>
      <c r="J35" s="109"/>
      <c r="K35" s="110"/>
      <c r="L35" s="7"/>
      <c r="M35" s="7"/>
      <c r="N35" s="7"/>
      <c r="O35" s="7"/>
      <c r="P35" s="7"/>
      <c r="Q35" s="7"/>
      <c r="R35" s="7"/>
      <c r="S35" s="7"/>
      <c r="T35" s="7"/>
      <c r="U35" s="7"/>
      <c r="V35" s="7"/>
      <c r="W35" s="7"/>
      <c r="X35" s="7"/>
      <c r="Y35" s="7"/>
      <c r="Z35" s="7"/>
      <c r="AA35" s="7"/>
      <c r="AB35" s="7"/>
    </row>
    <row r="36" spans="1:28" ht="13.5" thickTop="1">
      <c r="A36" s="7"/>
      <c r="B36" s="56"/>
      <c r="C36" s="56"/>
      <c r="D36" s="56"/>
      <c r="E36" s="56"/>
      <c r="F36" s="56"/>
      <c r="G36" s="56"/>
      <c r="H36" s="56"/>
      <c r="I36" s="56"/>
      <c r="J36" s="56"/>
      <c r="K36" s="56"/>
      <c r="L36" s="7"/>
      <c r="M36" s="7"/>
      <c r="N36" s="7"/>
      <c r="O36" s="7"/>
      <c r="P36" s="7"/>
      <c r="Q36" s="7"/>
      <c r="R36" s="7"/>
      <c r="S36" s="7"/>
      <c r="T36" s="7"/>
      <c r="U36" s="7"/>
      <c r="V36" s="7"/>
      <c r="W36" s="7"/>
      <c r="X36" s="7"/>
      <c r="Y36" s="7"/>
      <c r="Z36" s="7"/>
      <c r="AA36" s="7"/>
      <c r="AB36" s="7"/>
    </row>
    <row r="37" spans="1:28" ht="12.75">
      <c r="A37" s="7"/>
      <c r="B37" s="56"/>
      <c r="C37" s="56"/>
      <c r="D37" s="56"/>
      <c r="E37" s="56"/>
      <c r="F37" s="56"/>
      <c r="G37" s="56"/>
      <c r="H37" s="56"/>
      <c r="I37" s="56"/>
      <c r="J37" s="56"/>
      <c r="K37" s="56"/>
      <c r="L37" s="7"/>
      <c r="M37" s="7"/>
      <c r="N37" s="7"/>
      <c r="O37" s="7"/>
      <c r="P37" s="7"/>
      <c r="Q37" s="7"/>
      <c r="R37" s="7"/>
      <c r="S37" s="7"/>
      <c r="T37" s="7"/>
      <c r="U37" s="7"/>
      <c r="V37" s="7"/>
      <c r="W37" s="7"/>
      <c r="X37" s="7"/>
      <c r="Y37" s="7"/>
      <c r="Z37" s="7"/>
      <c r="AA37" s="7"/>
      <c r="AB37" s="7"/>
    </row>
    <row r="38" spans="1:28" ht="12.75">
      <c r="A38" s="7"/>
      <c r="B38" s="56"/>
      <c r="C38" s="56"/>
      <c r="D38" s="56"/>
      <c r="E38" s="56"/>
      <c r="F38" s="56"/>
      <c r="G38" s="56"/>
      <c r="H38" s="56"/>
      <c r="I38" s="56"/>
      <c r="J38" s="56"/>
      <c r="K38" s="56"/>
      <c r="L38" s="7"/>
      <c r="M38" s="7"/>
      <c r="N38" s="7"/>
      <c r="O38" s="7"/>
      <c r="P38" s="7"/>
      <c r="Q38" s="7"/>
      <c r="R38" s="7"/>
      <c r="S38" s="7"/>
      <c r="T38" s="7"/>
      <c r="U38" s="7"/>
      <c r="V38" s="7"/>
      <c r="W38" s="7"/>
      <c r="X38" s="7"/>
      <c r="Y38" s="7"/>
      <c r="Z38" s="7"/>
      <c r="AA38" s="7"/>
      <c r="AB38" s="7"/>
    </row>
    <row r="39" spans="1:28" ht="12.75">
      <c r="A39" s="7"/>
      <c r="B39" s="56"/>
      <c r="C39" s="56"/>
      <c r="D39" s="56"/>
      <c r="E39" s="56"/>
      <c r="F39" s="56"/>
      <c r="G39" s="56"/>
      <c r="H39" s="56"/>
      <c r="I39" s="56"/>
      <c r="J39" s="56"/>
      <c r="K39" s="56"/>
      <c r="L39" s="7"/>
      <c r="M39" s="7"/>
      <c r="N39" s="7"/>
      <c r="O39" s="7"/>
      <c r="P39" s="7"/>
      <c r="Q39" s="7"/>
      <c r="R39" s="7"/>
      <c r="S39" s="7"/>
      <c r="T39" s="7"/>
      <c r="U39" s="7"/>
      <c r="V39" s="7"/>
      <c r="W39" s="7"/>
      <c r="X39" s="7"/>
      <c r="Y39" s="7"/>
      <c r="Z39" s="7"/>
      <c r="AA39" s="7"/>
      <c r="AB39" s="7"/>
    </row>
    <row r="40" spans="1:28" ht="12.75">
      <c r="A40" s="7"/>
      <c r="B40" s="56"/>
      <c r="C40" s="56"/>
      <c r="D40" s="56"/>
      <c r="E40" s="56"/>
      <c r="F40" s="56"/>
      <c r="G40" s="56"/>
      <c r="H40" s="56"/>
      <c r="I40" s="56"/>
      <c r="J40" s="56"/>
      <c r="K40" s="56"/>
      <c r="L40" s="7"/>
      <c r="M40" s="7"/>
      <c r="N40" s="7"/>
      <c r="O40" s="7"/>
      <c r="P40" s="7"/>
      <c r="Q40" s="7"/>
      <c r="R40" s="7"/>
      <c r="S40" s="7"/>
      <c r="T40" s="7"/>
      <c r="U40" s="7"/>
      <c r="V40" s="7"/>
      <c r="W40" s="7"/>
      <c r="X40" s="7"/>
      <c r="Y40" s="7"/>
      <c r="Z40" s="7"/>
      <c r="AA40" s="7"/>
      <c r="AB40" s="7"/>
    </row>
    <row r="41" spans="1:28" ht="12.7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2.7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2.7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2.7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2.7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12.7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1:28" ht="12.7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row>
    <row r="48" spans="1:28" ht="12.7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row>
    <row r="49" spans="1:28" ht="12.7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1:28" ht="12.7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1:28" ht="12.7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1:28" ht="12.7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row>
    <row r="53" spans="1:28" ht="12.7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1:28" ht="12.7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row>
    <row r="55" spans="1:28" ht="12.7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row>
    <row r="56" spans="1:28" ht="12.7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row>
    <row r="57" spans="1:28" ht="12.7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row>
    <row r="58" spans="1:28"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row>
    <row r="59" spans="1:28"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row>
    <row r="60" spans="1:28"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row>
    <row r="61" spans="1:28"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row>
    <row r="62" spans="1:28"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1:28"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1:28"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row>
    <row r="65" spans="1:28"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row>
    <row r="66" spans="1:28"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row>
    <row r="67" spans="1:28"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row>
    <row r="68" spans="1:28"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1:28"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1:28"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1:28"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1:28"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1:28"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1:28"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1:28" ht="12.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1:28" ht="12.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2.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2.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row r="82" spans="1:28" ht="12.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row>
    <row r="83" spans="1:28"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row>
    <row r="84" spans="1:28"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row>
    <row r="85" spans="1:28"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row>
    <row r="86" spans="1:28"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row>
    <row r="87" spans="1:28"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row>
    <row r="88" spans="1:28"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row>
    <row r="89" spans="1:28"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8"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1:28"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1:28" ht="12.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row>
    <row r="93" spans="1:28"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row>
    <row r="94" spans="1:28"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28"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row>
    <row r="96" spans="1:28"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row>
    <row r="97" spans="1:28"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row>
    <row r="98" spans="1:28"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row>
    <row r="99" spans="1:28"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row>
    <row r="100" spans="1:28" ht="12.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28" ht="12.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row>
    <row r="102" spans="1:28" ht="12.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28" ht="12.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row>
    <row r="104" spans="1:28" ht="12.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28" ht="12.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row>
    <row r="106" spans="1:28" ht="12.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28" ht="12.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sheetData>
  <printOptions horizontalCentered="1"/>
  <pageMargins left="0.75" right="0.75" top="1" bottom="1" header="0.5" footer="0.5"/>
  <pageSetup blackAndWhite="1" fitToHeight="1" fitToWidth="1" horizontalDpi="360" verticalDpi="360" orientation="portrait" scale="7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M140"/>
  <sheetViews>
    <sheetView showGridLines="0" showRowColHeaders="0" tabSelected="1" zoomScale="90" zoomScaleNormal="90" workbookViewId="0" topLeftCell="A1">
      <selection activeCell="I20" sqref="I20"/>
    </sheetView>
  </sheetViews>
  <sheetFormatPr defaultColWidth="9.7109375" defaultRowHeight="12.75"/>
  <cols>
    <col min="1" max="1" width="1.28515625" style="0" customWidth="1"/>
    <col min="2" max="2" width="0.42578125" style="0" customWidth="1"/>
    <col min="3" max="4" width="3.7109375" style="0" customWidth="1"/>
    <col min="5" max="5" width="24.140625" style="0" customWidth="1"/>
    <col min="6" max="6" width="19.7109375" style="0" customWidth="1"/>
    <col min="7" max="7" width="3.7109375" style="0" customWidth="1"/>
    <col min="8" max="8" width="29.140625" style="0" customWidth="1"/>
    <col min="9" max="9" width="22.57421875" style="0" customWidth="1"/>
    <col min="10" max="10" width="15.7109375" style="0" customWidth="1"/>
    <col min="11" max="12" width="3.7109375" style="0" customWidth="1"/>
    <col min="13" max="13" width="0.42578125" style="0" customWidth="1"/>
    <col min="14" max="16384" width="9.140625" style="0" customWidth="1"/>
  </cols>
  <sheetData>
    <row r="1" ht="13.5" thickBot="1"/>
    <row r="2" spans="2:13" ht="0.75" customHeight="1" thickTop="1">
      <c r="B2" s="12"/>
      <c r="C2" s="13"/>
      <c r="D2" s="13"/>
      <c r="E2" s="29"/>
      <c r="F2" s="13"/>
      <c r="G2" s="13"/>
      <c r="H2" s="33"/>
      <c r="I2" s="34"/>
      <c r="J2" s="13"/>
      <c r="K2" s="13"/>
      <c r="L2" s="13"/>
      <c r="M2" s="14"/>
    </row>
    <row r="3" spans="2:13" ht="12.75">
      <c r="B3" s="15"/>
      <c r="C3" s="16"/>
      <c r="D3" s="16"/>
      <c r="E3" s="30"/>
      <c r="F3" s="16"/>
      <c r="G3" s="16"/>
      <c r="H3" s="21"/>
      <c r="I3" s="36"/>
      <c r="J3" s="16"/>
      <c r="K3" s="16"/>
      <c r="L3" s="16"/>
      <c r="M3" s="17"/>
    </row>
    <row r="4" spans="2:13" ht="12.75">
      <c r="B4" s="15"/>
      <c r="C4" s="16"/>
      <c r="D4" s="16"/>
      <c r="E4" s="30"/>
      <c r="F4" s="16"/>
      <c r="G4" s="16"/>
      <c r="H4" s="21"/>
      <c r="I4" s="36"/>
      <c r="J4" s="16"/>
      <c r="K4" s="16"/>
      <c r="L4" s="16"/>
      <c r="M4" s="17"/>
    </row>
    <row r="5" spans="2:13" ht="12.75">
      <c r="B5" s="15"/>
      <c r="C5" s="16"/>
      <c r="D5" s="16"/>
      <c r="E5" s="30"/>
      <c r="F5" s="16"/>
      <c r="G5" s="16"/>
      <c r="H5" s="21"/>
      <c r="I5" s="36"/>
      <c r="J5" s="16"/>
      <c r="K5" s="16"/>
      <c r="L5" s="16"/>
      <c r="M5" s="17"/>
    </row>
    <row r="6" spans="2:13" ht="12.75">
      <c r="B6" s="15"/>
      <c r="C6" s="16"/>
      <c r="D6" s="16"/>
      <c r="E6" s="30"/>
      <c r="F6" s="16"/>
      <c r="G6" s="16"/>
      <c r="H6" s="21"/>
      <c r="I6" s="36"/>
      <c r="J6" s="16"/>
      <c r="K6" s="16"/>
      <c r="L6" s="16"/>
      <c r="M6" s="17"/>
    </row>
    <row r="7" spans="2:13" ht="12.75">
      <c r="B7" s="15"/>
      <c r="C7" s="16"/>
      <c r="D7" s="16"/>
      <c r="E7" s="30"/>
      <c r="F7" s="16"/>
      <c r="G7" s="16"/>
      <c r="H7" s="21"/>
      <c r="I7" s="36"/>
      <c r="J7" s="16"/>
      <c r="K7" s="16"/>
      <c r="L7" s="16"/>
      <c r="M7" s="17"/>
    </row>
    <row r="8" spans="2:13" ht="13.5" thickBot="1">
      <c r="B8" s="15"/>
      <c r="C8" s="16"/>
      <c r="D8" s="16"/>
      <c r="E8" s="30"/>
      <c r="F8" s="16"/>
      <c r="G8" s="16"/>
      <c r="H8" s="21"/>
      <c r="I8" s="36"/>
      <c r="J8" s="16"/>
      <c r="K8" s="16"/>
      <c r="L8" s="16"/>
      <c r="M8" s="17"/>
    </row>
    <row r="9" spans="2:13" ht="3" customHeight="1" thickTop="1">
      <c r="B9" s="15"/>
      <c r="C9" s="16"/>
      <c r="D9" s="31"/>
      <c r="E9" s="31"/>
      <c r="F9" s="31"/>
      <c r="G9" s="31"/>
      <c r="H9" s="31"/>
      <c r="I9" s="31"/>
      <c r="J9" s="31"/>
      <c r="K9" s="31"/>
      <c r="L9" s="16"/>
      <c r="M9" s="17"/>
    </row>
    <row r="10" spans="2:13" ht="12.75">
      <c r="B10" s="15"/>
      <c r="C10" s="16"/>
      <c r="D10" s="16"/>
      <c r="E10" s="30"/>
      <c r="F10" s="16"/>
      <c r="G10" s="16"/>
      <c r="H10" s="21"/>
      <c r="I10" s="36"/>
      <c r="J10" s="16"/>
      <c r="K10" s="16"/>
      <c r="L10" s="16"/>
      <c r="M10" s="17"/>
    </row>
    <row r="11" spans="2:13" ht="13.5" thickBot="1">
      <c r="B11" s="15"/>
      <c r="C11" s="16"/>
      <c r="D11" s="16"/>
      <c r="E11" s="16"/>
      <c r="F11" s="16"/>
      <c r="G11" s="16"/>
      <c r="H11" s="21"/>
      <c r="I11" s="36"/>
      <c r="J11" s="16"/>
      <c r="K11" s="16"/>
      <c r="L11" s="16"/>
      <c r="M11" s="17"/>
    </row>
    <row r="12" spans="2:13" ht="12.75">
      <c r="B12" s="15"/>
      <c r="C12" s="16"/>
      <c r="D12" s="39"/>
      <c r="E12" s="40"/>
      <c r="F12" s="41"/>
      <c r="G12" s="41"/>
      <c r="H12" s="42"/>
      <c r="I12" s="43"/>
      <c r="J12" s="41"/>
      <c r="K12" s="44"/>
      <c r="L12" s="16"/>
      <c r="M12" s="17"/>
    </row>
    <row r="13" spans="2:13" ht="12.75">
      <c r="B13" s="15"/>
      <c r="C13" s="16"/>
      <c r="D13" s="45"/>
      <c r="E13" s="67" t="s">
        <v>17</v>
      </c>
      <c r="F13" s="71"/>
      <c r="G13" s="72"/>
      <c r="H13" s="116"/>
      <c r="I13" s="117"/>
      <c r="J13" s="80"/>
      <c r="K13" s="79"/>
      <c r="L13" s="16"/>
      <c r="M13" s="17"/>
    </row>
    <row r="14" spans="2:13" ht="10.5" customHeight="1">
      <c r="B14" s="15"/>
      <c r="C14" s="16"/>
      <c r="D14" s="45"/>
      <c r="E14" s="51"/>
      <c r="F14" s="51"/>
      <c r="G14" s="16"/>
      <c r="H14" s="51"/>
      <c r="I14" s="51"/>
      <c r="J14" s="16"/>
      <c r="K14" s="78"/>
      <c r="L14" s="16"/>
      <c r="M14" s="17"/>
    </row>
    <row r="15" spans="2:13" ht="12.75">
      <c r="B15" s="32"/>
      <c r="C15" s="35"/>
      <c r="D15" s="47"/>
      <c r="E15" s="53" t="s">
        <v>18</v>
      </c>
      <c r="F15" s="16"/>
      <c r="G15" s="16"/>
      <c r="H15" s="16"/>
      <c r="I15" s="16"/>
      <c r="J15" s="16"/>
      <c r="K15" s="78"/>
      <c r="L15" s="16"/>
      <c r="M15" s="17"/>
    </row>
    <row r="16" spans="2:13" ht="12.75">
      <c r="B16" s="32"/>
      <c r="C16" s="35"/>
      <c r="D16" s="47"/>
      <c r="E16" s="67" t="s">
        <v>19</v>
      </c>
      <c r="F16" s="129">
        <v>48000</v>
      </c>
      <c r="G16" s="16"/>
      <c r="H16" s="67" t="s">
        <v>20</v>
      </c>
      <c r="I16" s="77">
        <v>0.0477</v>
      </c>
      <c r="J16" s="121"/>
      <c r="K16" s="78"/>
      <c r="L16" s="16"/>
      <c r="M16" s="17"/>
    </row>
    <row r="17" spans="2:13" ht="12.75">
      <c r="B17" s="32"/>
      <c r="C17" s="35"/>
      <c r="D17" s="47"/>
      <c r="E17" s="67" t="s">
        <v>21</v>
      </c>
      <c r="F17" s="131">
        <v>39387</v>
      </c>
      <c r="G17" s="16"/>
      <c r="H17" s="67" t="s">
        <v>22</v>
      </c>
      <c r="I17" s="73">
        <v>15</v>
      </c>
      <c r="J17" s="16"/>
      <c r="K17" s="46"/>
      <c r="L17" s="16"/>
      <c r="M17" s="17"/>
    </row>
    <row r="18" spans="2:13" ht="12.75" customHeight="1">
      <c r="B18" s="32"/>
      <c r="C18" s="35"/>
      <c r="D18" s="47"/>
      <c r="E18" s="51"/>
      <c r="F18" s="51"/>
      <c r="G18" s="16"/>
      <c r="H18" s="67" t="s">
        <v>23</v>
      </c>
      <c r="I18" s="73">
        <v>12</v>
      </c>
      <c r="J18" s="112">
        <v>12</v>
      </c>
      <c r="K18" s="46"/>
      <c r="L18" s="16"/>
      <c r="M18" s="17"/>
    </row>
    <row r="19" spans="2:13" ht="12.75">
      <c r="B19" s="32"/>
      <c r="C19" s="35"/>
      <c r="D19" s="47"/>
      <c r="E19" s="53" t="s">
        <v>24</v>
      </c>
      <c r="F19" s="16"/>
      <c r="G19" s="16"/>
      <c r="H19" s="16"/>
      <c r="I19" s="52"/>
      <c r="J19" s="52"/>
      <c r="K19" s="46"/>
      <c r="L19" s="16"/>
      <c r="M19" s="17"/>
    </row>
    <row r="20" spans="2:13" ht="12.75">
      <c r="B20" s="32"/>
      <c r="C20" s="35"/>
      <c r="D20" s="47"/>
      <c r="E20" s="67" t="s">
        <v>25</v>
      </c>
      <c r="F20" s="126">
        <v>180</v>
      </c>
      <c r="G20" s="16"/>
      <c r="H20" s="67" t="s">
        <v>26</v>
      </c>
      <c r="I20" s="130">
        <f>IF(AND(NUMCHECK,NOMO&gt;0),-ROUND(PMT(data3/PERYR,NOMO,F16),2),0)</f>
        <v>373.85</v>
      </c>
      <c r="J20" s="51"/>
      <c r="K20" s="48"/>
      <c r="L20" s="23"/>
      <c r="M20" s="17"/>
    </row>
    <row r="21" spans="2:13" ht="12.75" customHeight="1">
      <c r="B21" s="32"/>
      <c r="C21" s="35"/>
      <c r="D21" s="47"/>
      <c r="E21" s="21"/>
      <c r="F21" s="66"/>
      <c r="G21" s="66"/>
      <c r="H21" s="67" t="s">
        <v>27</v>
      </c>
      <c r="I21" s="120"/>
      <c r="J21" s="127"/>
      <c r="K21" s="48"/>
      <c r="L21" s="23"/>
      <c r="M21" s="17"/>
    </row>
    <row r="22" spans="2:13" ht="12.75">
      <c r="B22" s="32"/>
      <c r="C22" s="35"/>
      <c r="D22" s="47"/>
      <c r="E22" s="53" t="s">
        <v>28</v>
      </c>
      <c r="F22" s="66"/>
      <c r="G22" s="66"/>
      <c r="H22" s="66"/>
      <c r="I22" s="66"/>
      <c r="J22" s="51"/>
      <c r="K22" s="48"/>
      <c r="L22" s="23"/>
      <c r="M22" s="17"/>
    </row>
    <row r="23" spans="2:13" ht="12.75">
      <c r="B23" s="32"/>
      <c r="C23" s="35"/>
      <c r="D23" s="47"/>
      <c r="E23" s="67" t="s">
        <v>29</v>
      </c>
      <c r="F23" s="130">
        <f>IF(dflt1&lt;NOMO,#N/A,SUM('Tabla de amortización'!J:J))</f>
        <v>-67293.87669999983</v>
      </c>
      <c r="G23" s="16"/>
      <c r="H23" s="67" t="s">
        <v>30</v>
      </c>
      <c r="I23" s="130">
        <f>IF(dflt1&lt;NOMO,#N/A,SUM('Tabla de amortización'!K:K))</f>
        <v>-19293.876699999993</v>
      </c>
      <c r="J23" s="51"/>
      <c r="K23" s="48"/>
      <c r="L23" s="23"/>
      <c r="M23" s="17"/>
    </row>
    <row r="24" spans="2:13" ht="12.75">
      <c r="B24" s="32"/>
      <c r="C24" s="35"/>
      <c r="D24" s="47"/>
      <c r="E24" s="64">
        <f ca="1">IF(AND(NUMCHECK,NOMO&gt;0),IF((ABS('Tabla de amortización'!G16-AVERAGE(OFFSET('Tabla de amortización'!G16,0,0,MIN(NOMO,dflt1))))&gt;0.00001),"El préstamo fue refinanciado",""),"")</f>
      </c>
      <c r="F24" s="65"/>
      <c r="G24" s="65"/>
      <c r="H24" s="65">
        <f>IF(SUM('Tabla de amortización'!M:M),"El capital fue pagado mediante una liquidación","")</f>
      </c>
      <c r="I24" s="65"/>
      <c r="J24" s="51"/>
      <c r="K24" s="48"/>
      <c r="L24" s="23"/>
      <c r="M24" s="17"/>
    </row>
    <row r="25" spans="2:13" ht="12.75">
      <c r="B25" s="32"/>
      <c r="C25" s="35"/>
      <c r="D25" s="122">
        <f>IF(NOMO&lt;721,IF(dflt1&lt;NOMO,"El préstamo es demasiado largo para la tabla. Aumente el tamaño de la tabla para obtener información de resumen.",""),"El número de pagos no puede se mayor de 720")</f>
      </c>
      <c r="E25" s="64"/>
      <c r="F25" s="65"/>
      <c r="G25" s="65"/>
      <c r="H25" s="65"/>
      <c r="I25" s="65"/>
      <c r="J25" s="51"/>
      <c r="K25" s="48"/>
      <c r="L25" s="23"/>
      <c r="M25" s="17"/>
    </row>
    <row r="26" spans="2:13" ht="13.5" thickBot="1">
      <c r="B26" s="15"/>
      <c r="C26" s="16"/>
      <c r="D26" s="114">
        <f>IF(NOMO&lt;721,IF(dflt1&lt;NOMO,"Puede incrementar la longitud de la tabla hasta "&amp;NOMO&amp;" entradas en la hoja Personalizar",""),"")</f>
      </c>
      <c r="E26" s="49"/>
      <c r="F26" s="49"/>
      <c r="G26" s="49"/>
      <c r="H26" s="49"/>
      <c r="I26" s="49"/>
      <c r="J26" s="49"/>
      <c r="K26" s="50"/>
      <c r="L26" s="16"/>
      <c r="M26" s="17"/>
    </row>
    <row r="27" spans="2:13" ht="13.5" thickBot="1">
      <c r="B27" s="15"/>
      <c r="C27" s="16"/>
      <c r="D27" s="16"/>
      <c r="E27" s="16"/>
      <c r="F27" s="16"/>
      <c r="G27" s="16"/>
      <c r="H27" s="16"/>
      <c r="I27" s="16"/>
      <c r="J27" s="16"/>
      <c r="K27" s="16"/>
      <c r="L27" s="16"/>
      <c r="M27" s="17"/>
    </row>
    <row r="28" spans="2:13" ht="3" customHeight="1" thickTop="1">
      <c r="B28" s="15"/>
      <c r="C28" s="16"/>
      <c r="D28" s="31"/>
      <c r="E28" s="31"/>
      <c r="F28" s="31"/>
      <c r="G28" s="31"/>
      <c r="H28" s="31"/>
      <c r="I28" s="31"/>
      <c r="J28" s="31"/>
      <c r="K28" s="31"/>
      <c r="L28" s="16"/>
      <c r="M28" s="17"/>
    </row>
    <row r="29" spans="2:13" ht="12.75">
      <c r="B29" s="15"/>
      <c r="C29" s="16"/>
      <c r="D29" s="16"/>
      <c r="E29" s="16"/>
      <c r="F29" s="16"/>
      <c r="G29" s="16"/>
      <c r="H29" s="16"/>
      <c r="I29" s="16"/>
      <c r="J29" s="16"/>
      <c r="K29" s="16"/>
      <c r="L29" s="16"/>
      <c r="M29" s="17"/>
    </row>
    <row r="30" spans="2:13" ht="12.75">
      <c r="B30" s="15"/>
      <c r="C30" s="16"/>
      <c r="D30" s="16"/>
      <c r="E30" s="16"/>
      <c r="F30" s="16"/>
      <c r="G30" s="16"/>
      <c r="H30" s="16"/>
      <c r="I30" s="16"/>
      <c r="J30" s="16"/>
      <c r="K30" s="16"/>
      <c r="L30" s="16"/>
      <c r="M30" s="17"/>
    </row>
    <row r="31" spans="2:13" ht="12.75">
      <c r="B31" s="15"/>
      <c r="C31" s="16"/>
      <c r="D31" s="16"/>
      <c r="E31" s="16"/>
      <c r="F31" s="16"/>
      <c r="G31" s="16"/>
      <c r="H31" s="16"/>
      <c r="I31" s="16"/>
      <c r="J31" s="16"/>
      <c r="K31" s="16"/>
      <c r="L31" s="16"/>
      <c r="M31" s="17"/>
    </row>
    <row r="32" spans="2:13" ht="12.75">
      <c r="B32" s="15"/>
      <c r="C32" s="16"/>
      <c r="D32" s="16"/>
      <c r="E32" s="16"/>
      <c r="F32" s="16"/>
      <c r="G32" s="16"/>
      <c r="H32" s="16"/>
      <c r="I32" s="16"/>
      <c r="J32" s="16"/>
      <c r="K32" s="16"/>
      <c r="L32" s="16"/>
      <c r="M32" s="17"/>
    </row>
    <row r="33" spans="2:13" ht="0.75" customHeight="1" thickBot="1">
      <c r="B33" s="18"/>
      <c r="C33" s="19"/>
      <c r="D33" s="19"/>
      <c r="E33" s="19"/>
      <c r="F33" s="19"/>
      <c r="G33" s="19"/>
      <c r="H33" s="19"/>
      <c r="I33" s="19"/>
      <c r="J33" s="19"/>
      <c r="K33" s="19"/>
      <c r="L33" s="19"/>
      <c r="M33" s="20"/>
    </row>
    <row r="34" ht="13.5" thickTop="1"/>
    <row r="35" ht="12.75">
      <c r="E35" s="76">
        <v>34</v>
      </c>
    </row>
    <row r="36" ht="12.75">
      <c r="E36" s="76">
        <v>0</v>
      </c>
    </row>
    <row r="37" ht="12.75">
      <c r="E37" s="76" t="b">
        <v>1</v>
      </c>
    </row>
    <row r="38" ht="12.75">
      <c r="E38" s="76"/>
    </row>
    <row r="39" ht="12.75">
      <c r="E39" s="76" t="s">
        <v>31</v>
      </c>
    </row>
    <row r="58" ht="12.75">
      <c r="A58">
        <v>5</v>
      </c>
    </row>
    <row r="59" spans="1:13" ht="12.75">
      <c r="A59" s="9">
        <v>6</v>
      </c>
      <c r="B59" s="55"/>
      <c r="C59" s="55"/>
      <c r="D59" s="55"/>
      <c r="E59" s="54"/>
      <c r="F59" s="54"/>
      <c r="G59" s="54"/>
      <c r="H59" s="54"/>
      <c r="I59" s="54"/>
      <c r="J59" s="54"/>
      <c r="K59" s="54"/>
      <c r="L59" s="54"/>
      <c r="M59" s="54"/>
    </row>
    <row r="60" spans="1:13" ht="12.75">
      <c r="A60" s="9">
        <v>7</v>
      </c>
      <c r="B60" s="55"/>
      <c r="C60" s="55"/>
      <c r="D60" s="55"/>
      <c r="E60" s="54"/>
      <c r="F60" s="54"/>
      <c r="G60" s="54"/>
      <c r="H60" s="54"/>
      <c r="I60" s="54"/>
      <c r="J60" s="54"/>
      <c r="K60" s="54"/>
      <c r="L60" s="54"/>
      <c r="M60" s="54"/>
    </row>
    <row r="61" spans="1:13" ht="12.75">
      <c r="A61" s="9">
        <v>8</v>
      </c>
      <c r="B61" s="55"/>
      <c r="C61" s="55"/>
      <c r="D61" s="55"/>
      <c r="E61" s="54"/>
      <c r="F61" s="54"/>
      <c r="G61" s="54"/>
      <c r="H61" s="54"/>
      <c r="I61" s="54"/>
      <c r="J61" s="54"/>
      <c r="K61" s="54"/>
      <c r="L61" s="54"/>
      <c r="M61" s="54"/>
    </row>
    <row r="62" spans="1:13" ht="12.75">
      <c r="A62" s="9">
        <v>9</v>
      </c>
      <c r="B62" s="55"/>
      <c r="C62" s="55"/>
      <c r="D62" s="55"/>
      <c r="E62" s="54"/>
      <c r="F62" s="54"/>
      <c r="G62" s="54"/>
      <c r="H62" s="54"/>
      <c r="I62" s="54"/>
      <c r="J62" s="54"/>
      <c r="K62" s="54"/>
      <c r="L62" s="54"/>
      <c r="M62" s="54"/>
    </row>
    <row r="63" spans="1:13" ht="12.75">
      <c r="A63" s="9">
        <v>10</v>
      </c>
      <c r="B63" s="9"/>
      <c r="C63" s="9"/>
      <c r="D63" s="9"/>
      <c r="E63" s="7"/>
      <c r="F63" s="7"/>
      <c r="G63" s="7"/>
      <c r="H63" s="7"/>
      <c r="I63" s="7"/>
      <c r="J63" s="7"/>
      <c r="K63" s="7"/>
      <c r="L63" s="7"/>
      <c r="M63" s="7"/>
    </row>
    <row r="64" spans="1:13" ht="12.75">
      <c r="A64" s="9">
        <v>11</v>
      </c>
      <c r="B64" s="9"/>
      <c r="C64" s="9"/>
      <c r="D64" s="9"/>
      <c r="E64" s="7"/>
      <c r="F64" s="7"/>
      <c r="G64" s="7"/>
      <c r="H64" s="7"/>
      <c r="I64" s="7"/>
      <c r="J64" s="7"/>
      <c r="K64" s="7"/>
      <c r="L64" s="7"/>
      <c r="M64" s="7"/>
    </row>
    <row r="65" spans="1:13" ht="12.75">
      <c r="A65" s="9">
        <v>12</v>
      </c>
      <c r="B65" s="9"/>
      <c r="C65" s="9"/>
      <c r="D65" s="9"/>
      <c r="E65" s="7"/>
      <c r="F65" s="7"/>
      <c r="G65" s="7"/>
      <c r="H65" s="7"/>
      <c r="I65" s="7"/>
      <c r="J65" s="7"/>
      <c r="K65" s="7"/>
      <c r="L65" s="7"/>
      <c r="M65" s="7"/>
    </row>
    <row r="66" spans="1:13" ht="12.75">
      <c r="A66" s="7"/>
      <c r="B66" s="7"/>
      <c r="C66" s="7"/>
      <c r="D66" s="7"/>
      <c r="E66" s="7"/>
      <c r="F66" s="7"/>
      <c r="G66" s="7"/>
      <c r="H66" s="7"/>
      <c r="I66" s="7"/>
      <c r="J66" s="7"/>
      <c r="K66" s="7"/>
      <c r="L66" s="7"/>
      <c r="M66" s="7"/>
    </row>
    <row r="67" spans="1:13" ht="12.75">
      <c r="A67" s="7"/>
      <c r="B67" s="7"/>
      <c r="C67" s="7"/>
      <c r="D67" s="7"/>
      <c r="E67" s="7"/>
      <c r="F67" s="7"/>
      <c r="G67" s="7"/>
      <c r="H67" s="7"/>
      <c r="I67" s="7"/>
      <c r="J67" s="7"/>
      <c r="K67" s="7"/>
      <c r="L67" s="7"/>
      <c r="M67" s="7"/>
    </row>
    <row r="68" spans="1:13" ht="12.75">
      <c r="A68" s="7"/>
      <c r="B68" s="7"/>
      <c r="C68" s="7"/>
      <c r="D68" s="7"/>
      <c r="E68" s="7"/>
      <c r="F68" s="7"/>
      <c r="G68" s="7"/>
      <c r="H68" s="7"/>
      <c r="I68" s="7"/>
      <c r="J68" s="7"/>
      <c r="K68" s="7"/>
      <c r="L68" s="7"/>
      <c r="M68" s="7"/>
    </row>
    <row r="69" spans="1:13" ht="12.75">
      <c r="A69" s="7"/>
      <c r="B69" s="7"/>
      <c r="C69" s="7"/>
      <c r="D69" s="7"/>
      <c r="E69" s="7"/>
      <c r="F69" s="7"/>
      <c r="G69" s="7"/>
      <c r="H69" s="7"/>
      <c r="I69" s="7"/>
      <c r="J69" s="7"/>
      <c r="K69" s="7"/>
      <c r="L69" s="7"/>
      <c r="M69" s="7"/>
    </row>
    <row r="70" spans="1:13" ht="12.75">
      <c r="A70" s="7"/>
      <c r="B70" s="7"/>
      <c r="C70" s="7"/>
      <c r="D70" s="7"/>
      <c r="E70" s="7"/>
      <c r="F70" s="7"/>
      <c r="G70" s="7"/>
      <c r="H70" s="7"/>
      <c r="I70" s="7"/>
      <c r="J70" s="7"/>
      <c r="K70" s="7"/>
      <c r="L70" s="7"/>
      <c r="M70" s="7"/>
    </row>
    <row r="71" spans="1:13" ht="12.75">
      <c r="A71" s="7"/>
      <c r="B71" s="7"/>
      <c r="C71" s="7"/>
      <c r="D71" s="7"/>
      <c r="E71" s="7"/>
      <c r="F71" s="7"/>
      <c r="G71" s="7"/>
      <c r="H71" s="7"/>
      <c r="I71" s="7"/>
      <c r="J71" s="7"/>
      <c r="K71" s="7"/>
      <c r="L71" s="7"/>
      <c r="M71" s="7"/>
    </row>
    <row r="72" spans="1:13" ht="12.75">
      <c r="A72" s="7"/>
      <c r="B72" s="7"/>
      <c r="C72" s="7"/>
      <c r="D72" s="7"/>
      <c r="E72" s="7"/>
      <c r="F72" s="7"/>
      <c r="G72" s="7"/>
      <c r="H72" s="7"/>
      <c r="I72" s="7"/>
      <c r="J72" s="7"/>
      <c r="K72" s="7"/>
      <c r="L72" s="7"/>
      <c r="M72" s="7"/>
    </row>
    <row r="73" spans="1:13" ht="12.75">
      <c r="A73" s="7"/>
      <c r="B73" s="7"/>
      <c r="C73" s="7"/>
      <c r="D73" s="7"/>
      <c r="E73" s="7"/>
      <c r="F73" s="7"/>
      <c r="G73" s="7"/>
      <c r="H73" s="7"/>
      <c r="I73" s="7"/>
      <c r="J73" s="7"/>
      <c r="K73" s="7"/>
      <c r="L73" s="7"/>
      <c r="M73" s="7"/>
    </row>
    <row r="74" spans="1:13" ht="12.75">
      <c r="A74" s="8"/>
      <c r="B74" s="8"/>
      <c r="C74" s="8"/>
      <c r="D74" s="8"/>
      <c r="E74" s="7"/>
      <c r="F74" s="7"/>
      <c r="G74" s="7"/>
      <c r="H74" s="7"/>
      <c r="I74" s="7"/>
      <c r="J74" s="7"/>
      <c r="K74" s="7"/>
      <c r="L74" s="7"/>
      <c r="M74" s="7"/>
    </row>
    <row r="75" spans="1:13" ht="12.75">
      <c r="A75" s="8"/>
      <c r="B75" s="8"/>
      <c r="C75" s="8"/>
      <c r="D75" s="8"/>
      <c r="E75" s="7"/>
      <c r="F75" s="7"/>
      <c r="G75" s="7"/>
      <c r="H75" s="7"/>
      <c r="I75" s="7"/>
      <c r="J75" s="7"/>
      <c r="K75" s="7"/>
      <c r="L75" s="7"/>
      <c r="M75" s="7"/>
    </row>
    <row r="76" spans="1:13" ht="12.75">
      <c r="A76" s="8"/>
      <c r="B76" s="8"/>
      <c r="C76" s="8"/>
      <c r="D76" s="8"/>
      <c r="E76" s="7"/>
      <c r="F76" s="7"/>
      <c r="G76" s="7"/>
      <c r="H76" s="7"/>
      <c r="I76" s="7"/>
      <c r="J76" s="7"/>
      <c r="K76" s="7"/>
      <c r="L76" s="7"/>
      <c r="M76" s="7"/>
    </row>
    <row r="77" spans="1:13" ht="12.75">
      <c r="A77" s="8"/>
      <c r="B77" s="8"/>
      <c r="C77" s="8"/>
      <c r="D77" s="8"/>
      <c r="E77" s="7"/>
      <c r="F77" s="7"/>
      <c r="G77" s="7"/>
      <c r="H77" s="7"/>
      <c r="I77" s="7"/>
      <c r="J77" s="7"/>
      <c r="K77" s="7"/>
      <c r="L77" s="7"/>
      <c r="M77" s="7"/>
    </row>
    <row r="78" spans="1:13" ht="12.75">
      <c r="A78" s="8"/>
      <c r="B78" s="8"/>
      <c r="C78" s="8"/>
      <c r="D78" s="8"/>
      <c r="E78" s="7"/>
      <c r="F78" s="7"/>
      <c r="G78" s="7"/>
      <c r="H78" s="7"/>
      <c r="I78" s="7"/>
      <c r="J78" s="7"/>
      <c r="K78" s="7"/>
      <c r="L78" s="7"/>
      <c r="M78" s="7"/>
    </row>
    <row r="79" spans="1:13" ht="12.75">
      <c r="A79" s="8"/>
      <c r="B79" s="8"/>
      <c r="C79" s="8"/>
      <c r="D79" s="8"/>
      <c r="E79" s="7"/>
      <c r="F79" s="7"/>
      <c r="G79" s="7"/>
      <c r="H79" s="7"/>
      <c r="I79" s="7"/>
      <c r="J79" s="7"/>
      <c r="K79" s="7"/>
      <c r="L79" s="7"/>
      <c r="M79" s="7"/>
    </row>
    <row r="80" spans="1:13" ht="12.75">
      <c r="A80" s="8"/>
      <c r="B80" s="8"/>
      <c r="C80" s="8"/>
      <c r="D80" s="8"/>
      <c r="E80" s="7"/>
      <c r="F80" s="7"/>
      <c r="G80" s="7"/>
      <c r="H80" s="7"/>
      <c r="I80" s="7"/>
      <c r="J80" s="7"/>
      <c r="K80" s="7"/>
      <c r="L80" s="7"/>
      <c r="M80" s="7"/>
    </row>
    <row r="81" spans="1:13" ht="12.75">
      <c r="A81" s="8"/>
      <c r="B81" s="8"/>
      <c r="C81" s="8"/>
      <c r="D81" s="8"/>
      <c r="E81" s="7"/>
      <c r="F81" s="7"/>
      <c r="G81" s="7"/>
      <c r="H81" s="7"/>
      <c r="I81" s="7"/>
      <c r="J81" s="7"/>
      <c r="K81" s="7"/>
      <c r="L81" s="7"/>
      <c r="M81" s="7"/>
    </row>
    <row r="82" spans="1:13" ht="12.75">
      <c r="A82" s="8"/>
      <c r="B82" s="8"/>
      <c r="C82" s="8"/>
      <c r="D82" s="8"/>
      <c r="E82" s="7"/>
      <c r="F82" s="7"/>
      <c r="G82" s="7"/>
      <c r="H82" s="7"/>
      <c r="I82" s="7"/>
      <c r="J82" s="7"/>
      <c r="K82" s="7"/>
      <c r="L82" s="7"/>
      <c r="M82" s="7"/>
    </row>
    <row r="83" spans="1:13" ht="12.75">
      <c r="A83" s="8"/>
      <c r="B83" s="8"/>
      <c r="C83" s="8"/>
      <c r="D83" s="8"/>
      <c r="E83" s="7"/>
      <c r="F83" s="7"/>
      <c r="G83" s="7"/>
      <c r="H83" s="7"/>
      <c r="I83" s="7"/>
      <c r="J83" s="7"/>
      <c r="K83" s="7"/>
      <c r="L83" s="7"/>
      <c r="M83" s="7"/>
    </row>
    <row r="84" spans="1:13" ht="12.75">
      <c r="A84" s="8"/>
      <c r="B84" s="8"/>
      <c r="C84" s="8"/>
      <c r="D84" s="8"/>
      <c r="E84" s="7"/>
      <c r="F84" s="7"/>
      <c r="G84" s="7"/>
      <c r="H84" s="7"/>
      <c r="I84" s="7"/>
      <c r="J84" s="7"/>
      <c r="K84" s="7"/>
      <c r="L84" s="7"/>
      <c r="M84" s="7"/>
    </row>
    <row r="85" spans="1:13" ht="12.75">
      <c r="A85" s="8"/>
      <c r="B85" s="8"/>
      <c r="C85" s="8"/>
      <c r="D85" s="8"/>
      <c r="E85" s="7"/>
      <c r="F85" s="7"/>
      <c r="G85" s="7"/>
      <c r="H85" s="7"/>
      <c r="I85" s="7"/>
      <c r="J85" s="7"/>
      <c r="K85" s="7"/>
      <c r="L85" s="7"/>
      <c r="M85" s="7"/>
    </row>
    <row r="86" spans="1:13" ht="12.75">
      <c r="A86" s="8"/>
      <c r="B86" s="8"/>
      <c r="C86" s="8"/>
      <c r="D86" s="8"/>
      <c r="E86" s="7"/>
      <c r="F86" s="7"/>
      <c r="G86" s="7"/>
      <c r="H86" s="7"/>
      <c r="I86" s="7"/>
      <c r="J86" s="7"/>
      <c r="K86" s="7"/>
      <c r="L86" s="7"/>
      <c r="M86" s="7"/>
    </row>
    <row r="87" spans="1:13" ht="12.75">
      <c r="A87" s="8"/>
      <c r="B87" s="8"/>
      <c r="C87" s="8"/>
      <c r="D87" s="8"/>
      <c r="E87" s="7"/>
      <c r="F87" s="7"/>
      <c r="G87" s="7"/>
      <c r="H87" s="7"/>
      <c r="I87" s="7"/>
      <c r="J87" s="7"/>
      <c r="K87" s="7"/>
      <c r="L87" s="7"/>
      <c r="M87" s="7"/>
    </row>
    <row r="88" spans="1:13" ht="12.75">
      <c r="A88" s="8"/>
      <c r="B88" s="8"/>
      <c r="C88" s="8"/>
      <c r="D88" s="8"/>
      <c r="E88" s="7"/>
      <c r="F88" s="7"/>
      <c r="G88" s="7"/>
      <c r="H88" s="7"/>
      <c r="I88" s="7"/>
      <c r="J88" s="7"/>
      <c r="K88" s="7"/>
      <c r="L88" s="7"/>
      <c r="M88" s="7"/>
    </row>
    <row r="89" spans="1:13" ht="12.75">
      <c r="A89" s="8"/>
      <c r="B89" s="8"/>
      <c r="C89" s="8"/>
      <c r="D89" s="8"/>
      <c r="E89" s="7"/>
      <c r="F89" s="7"/>
      <c r="G89" s="7"/>
      <c r="H89" s="7"/>
      <c r="I89" s="7"/>
      <c r="J89" s="7"/>
      <c r="K89" s="7"/>
      <c r="L89" s="7"/>
      <c r="M89" s="7"/>
    </row>
    <row r="90" spans="1:13" ht="12.75">
      <c r="A90" s="8"/>
      <c r="B90" s="8"/>
      <c r="C90" s="8"/>
      <c r="D90" s="8"/>
      <c r="E90" s="7"/>
      <c r="F90" s="7"/>
      <c r="G90" s="7"/>
      <c r="H90" s="7"/>
      <c r="I90" s="7"/>
      <c r="J90" s="7"/>
      <c r="K90" s="7"/>
      <c r="L90" s="7"/>
      <c r="M90" s="7"/>
    </row>
    <row r="91" spans="1:13" ht="12.75">
      <c r="A91" s="10"/>
      <c r="B91" s="11"/>
      <c r="C91" s="11"/>
      <c r="D91" s="11"/>
      <c r="E91" s="7"/>
      <c r="F91" s="7"/>
      <c r="G91" s="7"/>
      <c r="H91" s="7"/>
      <c r="I91" s="7"/>
      <c r="J91" s="7"/>
      <c r="K91" s="7"/>
      <c r="L91" s="7"/>
      <c r="M91" s="7"/>
    </row>
    <row r="92" spans="1:13" ht="12.75">
      <c r="A92" s="10"/>
      <c r="B92" s="11"/>
      <c r="C92" s="11"/>
      <c r="D92" s="11"/>
      <c r="E92" s="7"/>
      <c r="F92" s="7"/>
      <c r="G92" s="7"/>
      <c r="H92" s="7"/>
      <c r="I92" s="7"/>
      <c r="J92" s="7"/>
      <c r="K92" s="7"/>
      <c r="L92" s="7"/>
      <c r="M92" s="7"/>
    </row>
    <row r="93" spans="1:13" ht="12.75">
      <c r="A93" s="10"/>
      <c r="B93" s="11"/>
      <c r="C93" s="11"/>
      <c r="D93" s="11"/>
      <c r="E93" s="7"/>
      <c r="F93" s="7"/>
      <c r="G93" s="7"/>
      <c r="H93" s="7"/>
      <c r="I93" s="7"/>
      <c r="J93" s="7"/>
      <c r="K93" s="7"/>
      <c r="L93" s="7"/>
      <c r="M93" s="7"/>
    </row>
    <row r="94" spans="1:13" ht="12.75">
      <c r="A94" s="10"/>
      <c r="B94" s="11"/>
      <c r="C94" s="11"/>
      <c r="D94" s="11"/>
      <c r="E94" s="7"/>
      <c r="F94" s="7"/>
      <c r="G94" s="7"/>
      <c r="H94" s="7"/>
      <c r="I94" s="7"/>
      <c r="J94" s="7"/>
      <c r="K94" s="7"/>
      <c r="L94" s="7"/>
      <c r="M94" s="7"/>
    </row>
    <row r="95" spans="1:13" ht="12.75">
      <c r="A95" s="8"/>
      <c r="B95" s="11"/>
      <c r="C95" s="11"/>
      <c r="D95" s="11"/>
      <c r="E95" s="7"/>
      <c r="F95" s="7"/>
      <c r="G95" s="7"/>
      <c r="H95" s="7"/>
      <c r="I95" s="7"/>
      <c r="J95" s="7"/>
      <c r="K95" s="7"/>
      <c r="L95" s="7"/>
      <c r="M95" s="7"/>
    </row>
    <row r="96" spans="1:13" ht="12.75">
      <c r="A96" s="8"/>
      <c r="B96" s="11"/>
      <c r="C96" s="11"/>
      <c r="D96" s="11"/>
      <c r="E96" s="7"/>
      <c r="F96" s="7"/>
      <c r="G96" s="7"/>
      <c r="H96" s="7"/>
      <c r="I96" s="7"/>
      <c r="J96" s="7"/>
      <c r="K96" s="7"/>
      <c r="L96" s="7"/>
      <c r="M96" s="7"/>
    </row>
    <row r="97" spans="1:13" ht="12.75">
      <c r="A97" s="8"/>
      <c r="B97" s="11"/>
      <c r="C97" s="11"/>
      <c r="D97" s="11"/>
      <c r="E97" s="7"/>
      <c r="F97" s="7"/>
      <c r="G97" s="7"/>
      <c r="H97" s="7"/>
      <c r="I97" s="7"/>
      <c r="J97" s="7"/>
      <c r="K97" s="7"/>
      <c r="L97" s="7"/>
      <c r="M97" s="7"/>
    </row>
    <row r="98" spans="1:13" ht="12.75">
      <c r="A98" s="8"/>
      <c r="B98" s="11"/>
      <c r="C98" s="11"/>
      <c r="D98" s="11"/>
      <c r="E98" s="7"/>
      <c r="F98" s="7"/>
      <c r="G98" s="7"/>
      <c r="H98" s="7"/>
      <c r="I98" s="7"/>
      <c r="J98" s="7"/>
      <c r="K98" s="7"/>
      <c r="L98" s="7"/>
      <c r="M98" s="7"/>
    </row>
    <row r="99" spans="1:13" ht="12.75">
      <c r="A99" s="8"/>
      <c r="B99" s="11"/>
      <c r="C99" s="11"/>
      <c r="D99" s="11"/>
      <c r="E99" s="7"/>
      <c r="F99" s="7"/>
      <c r="G99" s="7"/>
      <c r="H99" s="7"/>
      <c r="I99" s="7"/>
      <c r="J99" s="7"/>
      <c r="K99" s="7"/>
      <c r="L99" s="7"/>
      <c r="M99" s="7"/>
    </row>
    <row r="100" spans="1:13" ht="12.75">
      <c r="A100" s="8"/>
      <c r="B100" s="11"/>
      <c r="C100" s="11"/>
      <c r="D100" s="11"/>
      <c r="E100" s="7"/>
      <c r="F100" s="7"/>
      <c r="G100" s="7"/>
      <c r="H100" s="7"/>
      <c r="I100" s="7"/>
      <c r="J100" s="7"/>
      <c r="K100" s="7"/>
      <c r="L100" s="7"/>
      <c r="M100" s="7"/>
    </row>
    <row r="101" spans="1:13" ht="12.75">
      <c r="A101" s="8"/>
      <c r="B101" s="11"/>
      <c r="C101" s="11"/>
      <c r="D101" s="11"/>
      <c r="E101" s="7"/>
      <c r="F101" s="7"/>
      <c r="G101" s="7"/>
      <c r="H101" s="7"/>
      <c r="I101" s="7"/>
      <c r="J101" s="7"/>
      <c r="K101" s="7"/>
      <c r="L101" s="7"/>
      <c r="M101" s="7"/>
    </row>
    <row r="102" spans="1:13" ht="12.75">
      <c r="A102" s="8"/>
      <c r="B102" s="11"/>
      <c r="C102" s="11"/>
      <c r="D102" s="11"/>
      <c r="E102" s="7"/>
      <c r="F102" s="7"/>
      <c r="G102" s="7"/>
      <c r="H102" s="7"/>
      <c r="I102" s="7"/>
      <c r="J102" s="7"/>
      <c r="K102" s="7"/>
      <c r="L102" s="7"/>
      <c r="M102" s="7"/>
    </row>
    <row r="103" spans="1:13" ht="12.75">
      <c r="A103" s="8"/>
      <c r="B103" s="11"/>
      <c r="C103" s="11"/>
      <c r="D103" s="11"/>
      <c r="E103" s="7"/>
      <c r="F103" s="7"/>
      <c r="G103" s="7"/>
      <c r="H103" s="7"/>
      <c r="I103" s="7"/>
      <c r="J103" s="7"/>
      <c r="K103" s="7"/>
      <c r="L103" s="7"/>
      <c r="M103" s="7"/>
    </row>
    <row r="104" spans="1:13" ht="12.75">
      <c r="A104" s="8"/>
      <c r="B104" s="8"/>
      <c r="C104" s="8"/>
      <c r="D104" s="8"/>
      <c r="E104" s="7"/>
      <c r="F104" s="7"/>
      <c r="G104" s="7"/>
      <c r="H104" s="7"/>
      <c r="I104" s="7"/>
      <c r="J104" s="7"/>
      <c r="K104" s="7"/>
      <c r="L104" s="7"/>
      <c r="M104" s="7"/>
    </row>
    <row r="105" spans="1:13" ht="12.75">
      <c r="A105" s="8"/>
      <c r="B105" s="8"/>
      <c r="C105" s="8"/>
      <c r="D105" s="8"/>
      <c r="E105" s="7"/>
      <c r="F105" s="7"/>
      <c r="G105" s="7"/>
      <c r="H105" s="7"/>
      <c r="I105" s="7"/>
      <c r="J105" s="7"/>
      <c r="K105" s="7"/>
      <c r="L105" s="7"/>
      <c r="M105" s="7"/>
    </row>
    <row r="106" spans="1:13" ht="12.75">
      <c r="A106" s="8"/>
      <c r="B106" s="8"/>
      <c r="C106" s="8"/>
      <c r="D106" s="8"/>
      <c r="E106" s="7"/>
      <c r="F106" s="7"/>
      <c r="G106" s="7"/>
      <c r="H106" s="7"/>
      <c r="I106" s="7"/>
      <c r="J106" s="7"/>
      <c r="K106" s="7"/>
      <c r="L106" s="7"/>
      <c r="M106" s="7"/>
    </row>
    <row r="107" spans="1:13" ht="12.75">
      <c r="A107" s="8"/>
      <c r="B107" s="8"/>
      <c r="C107" s="8"/>
      <c r="D107" s="8"/>
      <c r="E107" s="7"/>
      <c r="F107" s="7"/>
      <c r="G107" s="7"/>
      <c r="H107" s="7"/>
      <c r="I107" s="7"/>
      <c r="J107" s="7"/>
      <c r="K107" s="7"/>
      <c r="L107" s="7"/>
      <c r="M107" s="7"/>
    </row>
    <row r="108" spans="1:13" ht="12.75">
      <c r="A108" s="8"/>
      <c r="B108" s="8"/>
      <c r="C108" s="8"/>
      <c r="D108" s="8"/>
      <c r="E108" s="7"/>
      <c r="F108" s="7"/>
      <c r="G108" s="7"/>
      <c r="H108" s="7"/>
      <c r="I108" s="7"/>
      <c r="J108" s="7"/>
      <c r="K108" s="7"/>
      <c r="L108" s="7"/>
      <c r="M108" s="7"/>
    </row>
    <row r="109" spans="1:13" ht="12.75">
      <c r="A109" s="8"/>
      <c r="B109" s="8"/>
      <c r="C109" s="8"/>
      <c r="D109" s="8"/>
      <c r="E109" s="7"/>
      <c r="F109" s="7"/>
      <c r="G109" s="7"/>
      <c r="H109" s="7"/>
      <c r="I109" s="7"/>
      <c r="J109" s="7"/>
      <c r="K109" s="7"/>
      <c r="L109" s="7"/>
      <c r="M109" s="7"/>
    </row>
    <row r="110" spans="1:13" ht="12.75">
      <c r="A110" s="8"/>
      <c r="B110" s="8"/>
      <c r="C110" s="8"/>
      <c r="D110" s="8"/>
      <c r="E110" s="7"/>
      <c r="F110" s="7"/>
      <c r="G110" s="7"/>
      <c r="H110" s="7"/>
      <c r="I110" s="7"/>
      <c r="J110" s="7"/>
      <c r="K110" s="7"/>
      <c r="L110" s="7"/>
      <c r="M110" s="7"/>
    </row>
    <row r="111" spans="1:13" ht="12.75">
      <c r="A111" s="8"/>
      <c r="B111" s="8"/>
      <c r="C111" s="8"/>
      <c r="D111" s="8"/>
      <c r="E111" s="7"/>
      <c r="F111" s="7"/>
      <c r="G111" s="7"/>
      <c r="H111" s="7"/>
      <c r="I111" s="7"/>
      <c r="J111" s="7"/>
      <c r="K111" s="7"/>
      <c r="L111" s="7"/>
      <c r="M111" s="7"/>
    </row>
    <row r="112" spans="1:13" ht="12.75">
      <c r="A112" s="8"/>
      <c r="B112" s="8"/>
      <c r="C112" s="8"/>
      <c r="D112" s="8"/>
      <c r="E112" s="7"/>
      <c r="F112" s="7"/>
      <c r="G112" s="7"/>
      <c r="H112" s="7"/>
      <c r="I112" s="7"/>
      <c r="J112" s="7"/>
      <c r="K112" s="7"/>
      <c r="L112" s="7"/>
      <c r="M112" s="7"/>
    </row>
    <row r="113" spans="1:13" ht="12.75">
      <c r="A113" s="8"/>
      <c r="B113" s="8"/>
      <c r="C113" s="8"/>
      <c r="D113" s="8"/>
      <c r="E113" s="7"/>
      <c r="F113" s="7"/>
      <c r="G113" s="7"/>
      <c r="H113" s="7"/>
      <c r="I113" s="7"/>
      <c r="J113" s="7"/>
      <c r="K113" s="7"/>
      <c r="L113" s="7"/>
      <c r="M113" s="7"/>
    </row>
    <row r="114" spans="1:13" ht="12.75">
      <c r="A114" s="8"/>
      <c r="B114" s="8"/>
      <c r="C114" s="8"/>
      <c r="D114" s="8"/>
      <c r="E114" s="7"/>
      <c r="F114" s="7"/>
      <c r="G114" s="7"/>
      <c r="H114" s="7"/>
      <c r="I114" s="7"/>
      <c r="J114" s="7"/>
      <c r="K114" s="7"/>
      <c r="L114" s="7"/>
      <c r="M114" s="7"/>
    </row>
    <row r="115" spans="1:13" ht="12.75">
      <c r="A115" s="8"/>
      <c r="B115" s="8"/>
      <c r="C115" s="8"/>
      <c r="D115" s="8"/>
      <c r="E115" s="7"/>
      <c r="F115" s="7"/>
      <c r="G115" s="7"/>
      <c r="H115" s="7"/>
      <c r="I115" s="7"/>
      <c r="J115" s="7"/>
      <c r="K115" s="7"/>
      <c r="L115" s="7"/>
      <c r="M115" s="7"/>
    </row>
    <row r="116" spans="1:13" ht="12.75">
      <c r="A116" s="8"/>
      <c r="B116" s="8"/>
      <c r="C116" s="8"/>
      <c r="D116" s="8"/>
      <c r="E116" s="7"/>
      <c r="F116" s="7"/>
      <c r="G116" s="7"/>
      <c r="H116" s="7"/>
      <c r="I116" s="7"/>
      <c r="J116" s="7"/>
      <c r="K116" s="7"/>
      <c r="L116" s="7"/>
      <c r="M116" s="7"/>
    </row>
    <row r="117" spans="1:13" ht="12.75">
      <c r="A117" s="8"/>
      <c r="B117" s="8"/>
      <c r="C117" s="8"/>
      <c r="D117" s="8"/>
      <c r="E117" s="7"/>
      <c r="F117" s="7"/>
      <c r="G117" s="7"/>
      <c r="H117" s="7"/>
      <c r="I117" s="7"/>
      <c r="J117" s="7"/>
      <c r="K117" s="7"/>
      <c r="L117" s="7"/>
      <c r="M117" s="7"/>
    </row>
    <row r="118" spans="1:13" ht="12.75">
      <c r="A118" s="8"/>
      <c r="B118" s="8"/>
      <c r="C118" s="8"/>
      <c r="D118" s="8"/>
      <c r="E118" s="7"/>
      <c r="F118" s="7"/>
      <c r="G118" s="7"/>
      <c r="H118" s="7"/>
      <c r="I118" s="7"/>
      <c r="J118" s="7"/>
      <c r="K118" s="7"/>
      <c r="L118" s="7"/>
      <c r="M118" s="7"/>
    </row>
    <row r="119" spans="1:13" ht="12.75">
      <c r="A119" s="8"/>
      <c r="B119" s="8"/>
      <c r="C119" s="8"/>
      <c r="D119" s="8"/>
      <c r="E119" s="7"/>
      <c r="F119" s="7"/>
      <c r="G119" s="7"/>
      <c r="H119" s="7"/>
      <c r="I119" s="7"/>
      <c r="J119" s="7"/>
      <c r="K119" s="7"/>
      <c r="L119" s="7"/>
      <c r="M119" s="7"/>
    </row>
    <row r="120" spans="1:13" ht="12.75">
      <c r="A120" s="8"/>
      <c r="B120" s="8"/>
      <c r="C120" s="8"/>
      <c r="D120" s="8"/>
      <c r="E120" s="7"/>
      <c r="F120" s="7"/>
      <c r="G120" s="7"/>
      <c r="H120" s="7"/>
      <c r="I120" s="7"/>
      <c r="J120" s="7"/>
      <c r="K120" s="7"/>
      <c r="L120" s="7"/>
      <c r="M120" s="7"/>
    </row>
    <row r="121" spans="1:13" ht="12.75">
      <c r="A121" s="8"/>
      <c r="B121" s="8"/>
      <c r="C121" s="8"/>
      <c r="D121" s="8"/>
      <c r="E121" s="7"/>
      <c r="F121" s="7"/>
      <c r="G121" s="7"/>
      <c r="H121" s="7"/>
      <c r="I121" s="7"/>
      <c r="J121" s="7"/>
      <c r="K121" s="7"/>
      <c r="L121" s="7"/>
      <c r="M121" s="7"/>
    </row>
    <row r="122" spans="1:13" ht="12.75">
      <c r="A122" s="8"/>
      <c r="B122" s="8"/>
      <c r="C122" s="8"/>
      <c r="D122" s="8"/>
      <c r="E122" s="7"/>
      <c r="F122" s="7"/>
      <c r="G122" s="7"/>
      <c r="H122" s="7"/>
      <c r="I122" s="7"/>
      <c r="J122" s="7"/>
      <c r="K122" s="7"/>
      <c r="L122" s="7"/>
      <c r="M122" s="7"/>
    </row>
    <row r="123" spans="1:13" ht="12.75">
      <c r="A123" s="8"/>
      <c r="B123" s="8"/>
      <c r="C123" s="8"/>
      <c r="D123" s="8"/>
      <c r="E123" s="7"/>
      <c r="F123" s="7"/>
      <c r="G123" s="7"/>
      <c r="H123" s="7"/>
      <c r="I123" s="7"/>
      <c r="J123" s="7"/>
      <c r="K123" s="7"/>
      <c r="L123" s="7"/>
      <c r="M123" s="7"/>
    </row>
    <row r="124" spans="1:13" ht="12.75">
      <c r="A124" s="8"/>
      <c r="B124" s="8"/>
      <c r="C124" s="8"/>
      <c r="D124" s="8"/>
      <c r="E124" s="7"/>
      <c r="F124" s="7"/>
      <c r="G124" s="7"/>
      <c r="H124" s="7"/>
      <c r="I124" s="7"/>
      <c r="J124" s="7"/>
      <c r="K124" s="7"/>
      <c r="L124" s="7"/>
      <c r="M124" s="7"/>
    </row>
    <row r="125" spans="1:13" ht="12.75">
      <c r="A125" s="8"/>
      <c r="B125" s="8"/>
      <c r="C125" s="8"/>
      <c r="D125" s="8"/>
      <c r="E125" s="7"/>
      <c r="F125" s="7"/>
      <c r="G125" s="7"/>
      <c r="H125" s="7"/>
      <c r="I125" s="7"/>
      <c r="J125" s="7"/>
      <c r="K125" s="7"/>
      <c r="L125" s="7"/>
      <c r="M125" s="7"/>
    </row>
    <row r="126" spans="1:13" ht="12.75">
      <c r="A126" s="8"/>
      <c r="B126" s="8"/>
      <c r="C126" s="8"/>
      <c r="D126" s="8"/>
      <c r="E126" s="7"/>
      <c r="F126" s="7"/>
      <c r="G126" s="7"/>
      <c r="H126" s="7"/>
      <c r="I126" s="7"/>
      <c r="J126" s="7"/>
      <c r="K126" s="7"/>
      <c r="L126" s="7"/>
      <c r="M126" s="7"/>
    </row>
    <row r="127" spans="1:13" ht="12.75">
      <c r="A127" s="8"/>
      <c r="B127" s="8"/>
      <c r="C127" s="8"/>
      <c r="D127" s="8"/>
      <c r="E127" s="7"/>
      <c r="F127" s="7"/>
      <c r="G127" s="7"/>
      <c r="H127" s="7"/>
      <c r="I127" s="7"/>
      <c r="J127" s="7"/>
      <c r="K127" s="7"/>
      <c r="L127" s="7"/>
      <c r="M127" s="7"/>
    </row>
    <row r="128" spans="1:13" ht="12.75">
      <c r="A128" s="8"/>
      <c r="B128" s="8"/>
      <c r="C128" s="8"/>
      <c r="D128" s="8"/>
      <c r="E128" s="7"/>
      <c r="F128" s="7"/>
      <c r="G128" s="7"/>
      <c r="H128" s="7"/>
      <c r="I128" s="7"/>
      <c r="J128" s="7"/>
      <c r="K128" s="7"/>
      <c r="L128" s="7"/>
      <c r="M128" s="7"/>
    </row>
    <row r="129" spans="1:13" ht="12.75">
      <c r="A129" s="8"/>
      <c r="B129" s="8"/>
      <c r="C129" s="8"/>
      <c r="D129" s="8"/>
      <c r="E129" s="7"/>
      <c r="F129" s="7"/>
      <c r="G129" s="7"/>
      <c r="H129" s="7"/>
      <c r="I129" s="7"/>
      <c r="J129" s="7"/>
      <c r="K129" s="7"/>
      <c r="L129" s="7"/>
      <c r="M129" s="7"/>
    </row>
    <row r="130" spans="1:6" ht="12.75">
      <c r="A130" s="5"/>
      <c r="B130" s="5"/>
      <c r="C130" s="5"/>
      <c r="D130" s="5"/>
      <c r="E130" s="6"/>
      <c r="F130" s="6"/>
    </row>
    <row r="131" spans="1:6" ht="12.75">
      <c r="A131" s="5"/>
      <c r="B131" s="5"/>
      <c r="C131" s="5"/>
      <c r="D131" s="5"/>
      <c r="E131" s="6"/>
      <c r="F131" s="6"/>
    </row>
    <row r="132" spans="1:6" ht="12.75">
      <c r="A132" s="5"/>
      <c r="B132" s="5"/>
      <c r="C132" s="5"/>
      <c r="D132" s="5"/>
      <c r="E132" s="6"/>
      <c r="F132" s="6"/>
    </row>
    <row r="133" spans="1:6" ht="12.75">
      <c r="A133" s="5"/>
      <c r="B133" s="5"/>
      <c r="C133" s="5"/>
      <c r="D133" s="5"/>
      <c r="E133" s="6"/>
      <c r="F133" s="6"/>
    </row>
    <row r="134" spans="1:6" ht="12.75">
      <c r="A134" s="5"/>
      <c r="B134" s="5"/>
      <c r="C134" s="5"/>
      <c r="D134" s="5"/>
      <c r="E134" s="6"/>
      <c r="F134" s="6"/>
    </row>
    <row r="135" spans="1:6" ht="12.75">
      <c r="A135" s="5"/>
      <c r="B135" s="5"/>
      <c r="C135" s="5"/>
      <c r="D135" s="5"/>
      <c r="E135" s="6"/>
      <c r="F135" s="6"/>
    </row>
    <row r="136" spans="1:6" ht="12.75">
      <c r="A136" s="5"/>
      <c r="B136" s="5"/>
      <c r="C136" s="5"/>
      <c r="D136" s="5"/>
      <c r="E136" s="6"/>
      <c r="F136" s="6"/>
    </row>
    <row r="137" spans="5:6" ht="12.75">
      <c r="E137" s="6"/>
      <c r="F137" s="6"/>
    </row>
    <row r="138" spans="5:6" ht="12.75">
      <c r="E138" s="6"/>
      <c r="F138" s="6"/>
    </row>
    <row r="139" spans="5:6" ht="12.75">
      <c r="E139" s="6"/>
      <c r="F139" s="6"/>
    </row>
    <row r="140" spans="5:6" ht="12.75">
      <c r="E140" s="6"/>
      <c r="F140" s="6"/>
    </row>
  </sheetData>
  <printOptions horizontalCentered="1"/>
  <pageMargins left="0.75" right="0.75" top="0.5" bottom="0.5" header="0.5" footer="0.5"/>
  <pageSetup blackAndWhite="1" fitToHeight="1" fitToWidth="1" horizontalDpi="360" verticalDpi="36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P326"/>
  <sheetViews>
    <sheetView showGridLines="0" showRowColHeaders="0" zoomScale="90" zoomScaleNormal="90" workbookViewId="0" topLeftCell="A190">
      <selection activeCell="F1" sqref="F1"/>
    </sheetView>
  </sheetViews>
  <sheetFormatPr defaultColWidth="9.7109375" defaultRowHeight="12.75"/>
  <cols>
    <col min="1" max="1" width="1.28515625" style="0" customWidth="1"/>
    <col min="2" max="2" width="0.42578125" style="0" customWidth="1"/>
    <col min="3" max="4" width="3.7109375" style="0" customWidth="1"/>
    <col min="5" max="5" width="8.421875" style="0" customWidth="1"/>
    <col min="6" max="6" width="10.7109375" style="0" customWidth="1"/>
    <col min="7" max="7" width="8.7109375" style="0" customWidth="1"/>
    <col min="8" max="8" width="16.00390625" style="0" customWidth="1"/>
    <col min="9" max="9" width="16.7109375" style="0" customWidth="1"/>
    <col min="10" max="11" width="15.00390625" style="0" customWidth="1"/>
    <col min="12" max="12" width="20.00390625" style="0" customWidth="1"/>
    <col min="13" max="13" width="12.7109375" style="0" customWidth="1"/>
    <col min="14" max="15" width="3.7109375" style="0" customWidth="1"/>
    <col min="16" max="16" width="0.42578125" style="0" customWidth="1"/>
    <col min="17" max="16384" width="9.140625" style="0" customWidth="1"/>
  </cols>
  <sheetData>
    <row r="1" ht="13.5" thickBot="1"/>
    <row r="2" spans="2:16" ht="0.75" customHeight="1" thickTop="1">
      <c r="B2" s="12"/>
      <c r="C2" s="13"/>
      <c r="D2" s="13"/>
      <c r="E2" s="13"/>
      <c r="F2" s="13"/>
      <c r="G2" s="13"/>
      <c r="H2" s="13"/>
      <c r="I2" s="13"/>
      <c r="J2" s="13"/>
      <c r="K2" s="13"/>
      <c r="L2" s="13"/>
      <c r="M2" s="13"/>
      <c r="N2" s="13"/>
      <c r="O2" s="13"/>
      <c r="P2" s="14"/>
    </row>
    <row r="3" spans="2:16" ht="12.75">
      <c r="B3" s="15"/>
      <c r="C3" s="16"/>
      <c r="D3" s="16"/>
      <c r="E3" s="16"/>
      <c r="F3" s="16"/>
      <c r="G3" s="16"/>
      <c r="H3" s="16"/>
      <c r="I3" s="16"/>
      <c r="J3" s="16"/>
      <c r="K3" s="16"/>
      <c r="L3" s="16"/>
      <c r="M3" s="16"/>
      <c r="N3" s="16"/>
      <c r="O3" s="16"/>
      <c r="P3" s="17"/>
    </row>
    <row r="4" spans="2:16" ht="13.5" thickBot="1">
      <c r="B4" s="15"/>
      <c r="C4" s="16"/>
      <c r="D4" s="16"/>
      <c r="E4" s="16"/>
      <c r="F4" s="16"/>
      <c r="G4" s="16"/>
      <c r="H4" s="16"/>
      <c r="I4" s="16"/>
      <c r="J4" s="16"/>
      <c r="K4" s="16"/>
      <c r="L4" s="16"/>
      <c r="M4" s="16"/>
      <c r="N4" s="16"/>
      <c r="O4" s="16"/>
      <c r="P4" s="17"/>
    </row>
    <row r="5" spans="2:16" ht="3" customHeight="1" thickTop="1">
      <c r="B5" s="15"/>
      <c r="C5" s="16"/>
      <c r="D5" s="59"/>
      <c r="E5" s="59"/>
      <c r="F5" s="59"/>
      <c r="G5" s="59"/>
      <c r="H5" s="59"/>
      <c r="I5" s="59"/>
      <c r="J5" s="59"/>
      <c r="K5" s="59"/>
      <c r="L5" s="59"/>
      <c r="M5" s="59"/>
      <c r="N5" s="59"/>
      <c r="O5" s="2"/>
      <c r="P5" s="17"/>
    </row>
    <row r="6" spans="2:16" ht="12.75">
      <c r="B6" s="15"/>
      <c r="C6" s="16"/>
      <c r="D6" s="16"/>
      <c r="E6" s="16"/>
      <c r="F6" s="16"/>
      <c r="G6" s="16"/>
      <c r="H6" s="16"/>
      <c r="I6" s="16"/>
      <c r="J6" s="16"/>
      <c r="K6" s="16"/>
      <c r="L6" s="16"/>
      <c r="M6" s="16"/>
      <c r="N6" s="16"/>
      <c r="O6" s="16"/>
      <c r="P6" s="17"/>
    </row>
    <row r="7" spans="2:16" ht="12.75">
      <c r="B7" s="15"/>
      <c r="C7" s="16"/>
      <c r="D7" s="16"/>
      <c r="E7" s="51"/>
      <c r="F7" s="60" t="s">
        <v>32</v>
      </c>
      <c r="G7" s="16"/>
      <c r="H7" s="16"/>
      <c r="I7" s="16"/>
      <c r="J7" s="16"/>
      <c r="K7" s="16"/>
      <c r="L7" s="16"/>
      <c r="M7" s="16"/>
      <c r="N7" s="16"/>
      <c r="O7" s="16"/>
      <c r="P7" s="17"/>
    </row>
    <row r="8" spans="2:16" ht="12.75">
      <c r="B8" s="15"/>
      <c r="C8" s="16"/>
      <c r="D8" s="16"/>
      <c r="E8" s="51"/>
      <c r="F8" s="2"/>
      <c r="G8" s="16"/>
      <c r="H8" s="16"/>
      <c r="I8" s="16"/>
      <c r="J8" s="16"/>
      <c r="K8" s="16"/>
      <c r="L8" s="16"/>
      <c r="M8" s="16"/>
      <c r="N8" s="16"/>
      <c r="O8" s="16"/>
      <c r="P8" s="17"/>
    </row>
    <row r="9" spans="2:16" ht="13.5" thickBot="1">
      <c r="B9" s="15"/>
      <c r="C9" s="16"/>
      <c r="D9" s="16"/>
      <c r="E9" s="51"/>
      <c r="F9" s="16"/>
      <c r="G9" s="16"/>
      <c r="H9" s="16"/>
      <c r="I9" s="16"/>
      <c r="J9" s="16"/>
      <c r="K9" s="16"/>
      <c r="L9" s="16"/>
      <c r="M9" s="16"/>
      <c r="N9" s="16"/>
      <c r="O9" s="16"/>
      <c r="P9" s="17"/>
    </row>
    <row r="10" spans="2:16" ht="12.75">
      <c r="B10" s="15"/>
      <c r="C10" s="112">
        <f>'Datos del préstamo'!I21</f>
        <v>0</v>
      </c>
      <c r="D10" s="39"/>
      <c r="E10" s="61"/>
      <c r="F10" s="41"/>
      <c r="G10" s="41"/>
      <c r="H10" s="41"/>
      <c r="I10" s="41"/>
      <c r="J10" s="41"/>
      <c r="K10" s="41"/>
      <c r="L10" s="41"/>
      <c r="M10" s="41"/>
      <c r="N10" s="44"/>
      <c r="O10" s="16"/>
      <c r="P10" s="17"/>
    </row>
    <row r="11" spans="2:16" ht="12.75">
      <c r="B11" s="15"/>
      <c r="C11" s="113">
        <f>NOMO</f>
        <v>180</v>
      </c>
      <c r="D11" s="45"/>
      <c r="E11" s="35"/>
      <c r="F11" s="16"/>
      <c r="G11" s="16"/>
      <c r="H11" s="16"/>
      <c r="I11" s="16"/>
      <c r="J11" s="16"/>
      <c r="K11" s="16"/>
      <c r="L11" s="16"/>
      <c r="M11" s="16"/>
      <c r="N11" s="46"/>
      <c r="O11" s="16"/>
      <c r="P11" s="17"/>
    </row>
    <row r="12" spans="2:16" ht="12.75">
      <c r="B12" s="15"/>
      <c r="C12" s="113">
        <f>data5</f>
        <v>15</v>
      </c>
      <c r="D12" s="45"/>
      <c r="E12" s="51"/>
      <c r="F12" s="3">
        <f ca="1">TODAY()</f>
        <v>39741</v>
      </c>
      <c r="G12" s="3"/>
      <c r="H12" s="16"/>
      <c r="I12" s="35"/>
      <c r="J12" s="16"/>
      <c r="K12" s="4">
        <f>IF(data1&lt;&gt;"",data1,"")</f>
      </c>
      <c r="L12" s="4"/>
      <c r="M12" s="4"/>
      <c r="N12" s="46"/>
      <c r="O12" s="16"/>
      <c r="P12" s="17"/>
    </row>
    <row r="13" spans="2:16" ht="12.75">
      <c r="B13" s="15"/>
      <c r="C13" s="113">
        <f>Entered_Pmt</f>
        <v>0</v>
      </c>
      <c r="D13" s="45"/>
      <c r="E13" s="21"/>
      <c r="F13" s="16"/>
      <c r="G13" s="16"/>
      <c r="H13" s="16"/>
      <c r="I13" s="16"/>
      <c r="J13" s="16"/>
      <c r="K13" s="16"/>
      <c r="L13" s="52"/>
      <c r="M13" s="16"/>
      <c r="N13" s="46"/>
      <c r="O13" s="16"/>
      <c r="P13" s="17"/>
    </row>
    <row r="14" spans="2:16" ht="38.25">
      <c r="B14" s="15"/>
      <c r="C14" s="16"/>
      <c r="D14" s="63"/>
      <c r="E14" s="68" t="s">
        <v>33</v>
      </c>
      <c r="F14" s="68" t="s">
        <v>34</v>
      </c>
      <c r="G14" s="68" t="s">
        <v>20</v>
      </c>
      <c r="H14" s="68" t="s">
        <v>35</v>
      </c>
      <c r="I14" s="68" t="s">
        <v>36</v>
      </c>
      <c r="J14" s="68" t="s">
        <v>37</v>
      </c>
      <c r="K14" s="68" t="s">
        <v>38</v>
      </c>
      <c r="L14" s="68" t="s">
        <v>39</v>
      </c>
      <c r="M14" s="68" t="s">
        <v>40</v>
      </c>
      <c r="N14" s="62"/>
      <c r="O14" s="1"/>
      <c r="P14" s="17"/>
    </row>
    <row r="15" spans="2:16" ht="12.75">
      <c r="B15" s="15"/>
      <c r="C15" s="16"/>
      <c r="D15" s="45"/>
      <c r="E15" s="16"/>
      <c r="F15" s="16"/>
      <c r="G15" s="16"/>
      <c r="H15" s="16"/>
      <c r="I15" s="16"/>
      <c r="J15" s="16"/>
      <c r="K15" s="16"/>
      <c r="L15" s="16"/>
      <c r="M15" s="16"/>
      <c r="N15" s="46"/>
      <c r="O15" s="16"/>
      <c r="P15" s="17"/>
    </row>
    <row r="16" spans="2:16" ht="12.75">
      <c r="B16" s="15"/>
      <c r="C16" s="16"/>
      <c r="D16" s="45"/>
      <c r="E16" s="69">
        <v>1</v>
      </c>
      <c r="F16" s="128">
        <f ca="1">IF(data4&gt;0,data4,TODAY())</f>
        <v>39387</v>
      </c>
      <c r="G16" s="70">
        <f>data3</f>
        <v>0.0477</v>
      </c>
      <c r="H16" s="74">
        <f>IF(data2&lt;&gt;"",data2,0)</f>
        <v>48000</v>
      </c>
      <c r="I16" s="74">
        <f>IF(data2&lt;&gt;"",data2,0)</f>
        <v>48000</v>
      </c>
      <c r="J16" s="74">
        <f>IF(OR($C$12&lt;0.05,I16&lt;0.05,PERYR&lt;0.05),0,(ROUND(IF(J15+I16&lt;0,-I16+K16,IF($C$10=0,PMT(G16/PERYR,$C$11-E15,H16),-$C$13)),4)))</f>
        <v>-373.8549</v>
      </c>
      <c r="K16" s="74">
        <f>IF(OR($C$12&lt;0.05,I16&lt;0.05,PERYR&lt;0.05),0,(ROUND(IPMT(G16/PERYR,1,$C$11-E15,I16),4)))</f>
        <v>-190.8</v>
      </c>
      <c r="L16" s="74">
        <f>-ROUND(MIN(I16,K16-J16),4)</f>
        <v>-183.0549</v>
      </c>
      <c r="M16" s="123"/>
      <c r="N16" s="48"/>
      <c r="O16" s="23"/>
      <c r="P16" s="24"/>
    </row>
    <row r="17" spans="2:16" ht="12.75">
      <c r="B17" s="15"/>
      <c r="C17" s="16"/>
      <c r="D17" s="45"/>
      <c r="E17" s="69">
        <f aca="true" t="shared" si="0" ref="E17:E32">1+E16</f>
        <v>2</v>
      </c>
      <c r="F17" s="128">
        <f>IF(H17&gt;0.01,DATE(YEAR($F$16),MONTH($F$16)+(E17-1)*12/PERYR,DAY($F$16)),"")</f>
        <v>39417</v>
      </c>
      <c r="G17" s="70">
        <f>IF(E17&lt;=data6*$C$12,G16,"")</f>
        <v>0.0477</v>
      </c>
      <c r="H17" s="74">
        <f>IF(OR($C$12&lt;0.05,I17&lt;0.05,PERYR&lt;0.05),0,H16+ROUND(PPMT(G16/PERYR,1,$C$11-E16+1,H16),4))</f>
        <v>47816.9451</v>
      </c>
      <c r="I17" s="74">
        <f>IF(H16&gt;0.05,ROUND(I16+L16+M16,4),0)</f>
        <v>47816.9451</v>
      </c>
      <c r="J17" s="74">
        <f>IF(OR($C$12&lt;0.05,I17&lt;0.05,PERYR&lt;0.05,H17&lt;0.05),0,(ROUND(IF(J16+I17&lt;0,-I17+K17,IF($C$10=0,PMT(G17/PERYR,$C$11-E16,H17),-$C$13)),4)))</f>
        <v>-373.8549</v>
      </c>
      <c r="K17" s="74">
        <f>IF(OR($C$12&lt;0.05,I17&lt;0.05,PERYR&lt;0.05,H17&lt;0.05),0,(ROUND(IPMT(G17/PERYR,1,$C$11-E16,I17),4)))</f>
        <v>-190.0724</v>
      </c>
      <c r="L17" s="74">
        <f>-ROUND(MIN(I17,K17-J17),4)</f>
        <v>-183.7825</v>
      </c>
      <c r="M17" s="75"/>
      <c r="N17" s="48"/>
      <c r="O17" s="111"/>
      <c r="P17" s="24"/>
    </row>
    <row r="18" spans="2:16" ht="12.75">
      <c r="B18" s="15"/>
      <c r="C18" s="16"/>
      <c r="D18" s="45"/>
      <c r="E18" s="69">
        <f t="shared" si="0"/>
        <v>3</v>
      </c>
      <c r="F18" s="128">
        <f>IF(H18&gt;0.01,DATE(YEAR($F$16),MONTH($F$16)+(E18-1)*12/PERYR,DAY($F$16)),"")</f>
        <v>39448</v>
      </c>
      <c r="G18" s="70">
        <f aca="true" t="shared" si="1" ref="G18:G81">IF(E18&lt;=data6*$C$12,G17,"")</f>
        <v>0.0477</v>
      </c>
      <c r="H18" s="74">
        <f aca="true" t="shared" si="2" ref="H18:H81">IF(OR($C$12&lt;0.05,I18&lt;0.05,PERYR&lt;0.05),0,H17+ROUND(PPMT(G17/PERYR,1,$C$11-E17+1,H17),4))</f>
        <v>47633.162599999996</v>
      </c>
      <c r="I18" s="74">
        <f aca="true" t="shared" si="3" ref="I18:I81">IF(H17&gt;0.05,ROUND(I17+L17+M17,4),0)</f>
        <v>47633.1626</v>
      </c>
      <c r="J18" s="74">
        <f aca="true" t="shared" si="4" ref="J18:J81">IF(OR($C$12&lt;0.05,I18&lt;0.05,PERYR&lt;0.05,H18&lt;0.05),0,(ROUND(IF(J17+I18&lt;0,-I18+K18,IF($C$10=0,PMT(G18/PERYR,$C$11-E17,H18),-$C$13)),4)))</f>
        <v>-373.8549</v>
      </c>
      <c r="K18" s="74">
        <f aca="true" t="shared" si="5" ref="K18:K81">IF(OR($C$12&lt;0.05,I18&lt;0.05,PERYR&lt;0.05,H18&lt;0.05),0,(ROUND(IPMT(G18/PERYR,1,$C$11-E17,I18),4)))</f>
        <v>-189.3418</v>
      </c>
      <c r="L18" s="74">
        <f aca="true" t="shared" si="6" ref="L18:L81">-ROUND(MIN(I18,K18-J18),4)</f>
        <v>-184.5131</v>
      </c>
      <c r="M18" s="75"/>
      <c r="N18" s="48"/>
      <c r="O18" s="111"/>
      <c r="P18" s="24"/>
    </row>
    <row r="19" spans="2:16" ht="12.75">
      <c r="B19" s="15"/>
      <c r="C19" s="16"/>
      <c r="D19" s="45"/>
      <c r="E19" s="69">
        <f t="shared" si="0"/>
        <v>4</v>
      </c>
      <c r="F19" s="128">
        <f aca="true" t="shared" si="7" ref="F19:F34">IF(H19&gt;0.01,DATE(YEAR($F$16),MONTH($F$16)+(E19-1)*12/PERYR,DAY($F$16)),"")</f>
        <v>39479</v>
      </c>
      <c r="G19" s="70">
        <f t="shared" si="1"/>
        <v>0.0477</v>
      </c>
      <c r="H19" s="74">
        <f t="shared" si="2"/>
        <v>47448.6495</v>
      </c>
      <c r="I19" s="74">
        <f t="shared" si="3"/>
        <v>47448.6495</v>
      </c>
      <c r="J19" s="74">
        <f t="shared" si="4"/>
        <v>-373.8549</v>
      </c>
      <c r="K19" s="74">
        <f t="shared" si="5"/>
        <v>-188.6084</v>
      </c>
      <c r="L19" s="74">
        <f t="shared" si="6"/>
        <v>-185.2465</v>
      </c>
      <c r="M19" s="75"/>
      <c r="N19" s="48"/>
      <c r="O19" s="23"/>
      <c r="P19" s="24"/>
    </row>
    <row r="20" spans="2:16" ht="12.75">
      <c r="B20" s="15"/>
      <c r="C20" s="16"/>
      <c r="D20" s="45"/>
      <c r="E20" s="69">
        <f t="shared" si="0"/>
        <v>5</v>
      </c>
      <c r="F20" s="128">
        <f t="shared" si="7"/>
        <v>39508</v>
      </c>
      <c r="G20" s="70">
        <f t="shared" si="1"/>
        <v>0.0477</v>
      </c>
      <c r="H20" s="74">
        <f t="shared" si="2"/>
        <v>47263.403</v>
      </c>
      <c r="I20" s="74">
        <f t="shared" si="3"/>
        <v>47263.403</v>
      </c>
      <c r="J20" s="74">
        <f t="shared" si="4"/>
        <v>-373.8549</v>
      </c>
      <c r="K20" s="74">
        <f t="shared" si="5"/>
        <v>-187.872</v>
      </c>
      <c r="L20" s="74">
        <f t="shared" si="6"/>
        <v>-185.9829</v>
      </c>
      <c r="M20" s="75"/>
      <c r="N20" s="48"/>
      <c r="O20" s="23"/>
      <c r="P20" s="24"/>
    </row>
    <row r="21" spans="2:16" ht="12.75">
      <c r="B21" s="15"/>
      <c r="C21" s="16"/>
      <c r="D21" s="45"/>
      <c r="E21" s="69">
        <f t="shared" si="0"/>
        <v>6</v>
      </c>
      <c r="F21" s="128">
        <f t="shared" si="7"/>
        <v>39539</v>
      </c>
      <c r="G21" s="70">
        <f t="shared" si="1"/>
        <v>0.0477</v>
      </c>
      <c r="H21" s="74">
        <f t="shared" si="2"/>
        <v>47077.420099999996</v>
      </c>
      <c r="I21" s="74">
        <f t="shared" si="3"/>
        <v>47077.4201</v>
      </c>
      <c r="J21" s="74">
        <f t="shared" si="4"/>
        <v>-373.8549</v>
      </c>
      <c r="K21" s="74">
        <f t="shared" si="5"/>
        <v>-187.1327</v>
      </c>
      <c r="L21" s="74">
        <f t="shared" si="6"/>
        <v>-186.7222</v>
      </c>
      <c r="M21" s="75"/>
      <c r="N21" s="48"/>
      <c r="O21" s="23"/>
      <c r="P21" s="24"/>
    </row>
    <row r="22" spans="2:16" ht="12.75">
      <c r="B22" s="15"/>
      <c r="C22" s="16"/>
      <c r="D22" s="45"/>
      <c r="E22" s="69">
        <f t="shared" si="0"/>
        <v>7</v>
      </c>
      <c r="F22" s="128">
        <f t="shared" si="7"/>
        <v>39569</v>
      </c>
      <c r="G22" s="70">
        <f t="shared" si="1"/>
        <v>0.0477</v>
      </c>
      <c r="H22" s="74">
        <f t="shared" si="2"/>
        <v>46890.698</v>
      </c>
      <c r="I22" s="74">
        <f t="shared" si="3"/>
        <v>46890.6979</v>
      </c>
      <c r="J22" s="74">
        <f t="shared" si="4"/>
        <v>-373.8549</v>
      </c>
      <c r="K22" s="74">
        <f t="shared" si="5"/>
        <v>-186.3905</v>
      </c>
      <c r="L22" s="74">
        <f t="shared" si="6"/>
        <v>-187.4644</v>
      </c>
      <c r="M22" s="75"/>
      <c r="N22" s="48"/>
      <c r="O22" s="23"/>
      <c r="P22" s="24"/>
    </row>
    <row r="23" spans="2:16" ht="12.75">
      <c r="B23" s="15"/>
      <c r="C23" s="16"/>
      <c r="D23" s="45"/>
      <c r="E23" s="69">
        <f t="shared" si="0"/>
        <v>8</v>
      </c>
      <c r="F23" s="128">
        <f t="shared" si="7"/>
        <v>39600</v>
      </c>
      <c r="G23" s="70">
        <f t="shared" si="1"/>
        <v>0.0477</v>
      </c>
      <c r="H23" s="74">
        <f t="shared" si="2"/>
        <v>46703.2336</v>
      </c>
      <c r="I23" s="74">
        <f t="shared" si="3"/>
        <v>46703.2335</v>
      </c>
      <c r="J23" s="74">
        <f t="shared" si="4"/>
        <v>-373.8549</v>
      </c>
      <c r="K23" s="74">
        <f t="shared" si="5"/>
        <v>-185.6454</v>
      </c>
      <c r="L23" s="74">
        <f t="shared" si="6"/>
        <v>-188.2095</v>
      </c>
      <c r="M23" s="75"/>
      <c r="N23" s="48"/>
      <c r="O23" s="23"/>
      <c r="P23" s="24"/>
    </row>
    <row r="24" spans="2:16" ht="12.75">
      <c r="B24" s="15"/>
      <c r="C24" s="16"/>
      <c r="D24" s="45"/>
      <c r="E24" s="69">
        <f t="shared" si="0"/>
        <v>9</v>
      </c>
      <c r="F24" s="128">
        <f t="shared" si="7"/>
        <v>39630</v>
      </c>
      <c r="G24" s="70">
        <f t="shared" si="1"/>
        <v>0.0477</v>
      </c>
      <c r="H24" s="74">
        <f t="shared" si="2"/>
        <v>46515.0241</v>
      </c>
      <c r="I24" s="74">
        <f t="shared" si="3"/>
        <v>46515.024</v>
      </c>
      <c r="J24" s="74">
        <f t="shared" si="4"/>
        <v>-373.8549</v>
      </c>
      <c r="K24" s="74">
        <f t="shared" si="5"/>
        <v>-184.8972</v>
      </c>
      <c r="L24" s="74">
        <f t="shared" si="6"/>
        <v>-188.9577</v>
      </c>
      <c r="M24" s="75"/>
      <c r="N24" s="48"/>
      <c r="O24" s="23"/>
      <c r="P24" s="24"/>
    </row>
    <row r="25" spans="2:16" ht="12.75">
      <c r="B25" s="15"/>
      <c r="C25" s="16"/>
      <c r="D25" s="45"/>
      <c r="E25" s="69">
        <f t="shared" si="0"/>
        <v>10</v>
      </c>
      <c r="F25" s="128">
        <f t="shared" si="7"/>
        <v>39661</v>
      </c>
      <c r="G25" s="70">
        <f t="shared" si="1"/>
        <v>0.0477</v>
      </c>
      <c r="H25" s="74">
        <f t="shared" si="2"/>
        <v>46326.0664</v>
      </c>
      <c r="I25" s="74">
        <f t="shared" si="3"/>
        <v>46326.0663</v>
      </c>
      <c r="J25" s="74">
        <f t="shared" si="4"/>
        <v>-373.8549</v>
      </c>
      <c r="K25" s="74">
        <f t="shared" si="5"/>
        <v>-184.1461</v>
      </c>
      <c r="L25" s="74">
        <f t="shared" si="6"/>
        <v>-189.7088</v>
      </c>
      <c r="M25" s="75"/>
      <c r="N25" s="48"/>
      <c r="O25" s="23"/>
      <c r="P25" s="24"/>
    </row>
    <row r="26" spans="2:16" ht="12.75">
      <c r="B26" s="15"/>
      <c r="C26" s="16"/>
      <c r="D26" s="45"/>
      <c r="E26" s="69">
        <f t="shared" si="0"/>
        <v>11</v>
      </c>
      <c r="F26" s="128">
        <f t="shared" si="7"/>
        <v>39692</v>
      </c>
      <c r="G26" s="70">
        <f t="shared" si="1"/>
        <v>0.0477</v>
      </c>
      <c r="H26" s="74">
        <f t="shared" si="2"/>
        <v>46136.3576</v>
      </c>
      <c r="I26" s="74">
        <f t="shared" si="3"/>
        <v>46136.3575</v>
      </c>
      <c r="J26" s="74">
        <f t="shared" si="4"/>
        <v>-373.8549</v>
      </c>
      <c r="K26" s="74">
        <f t="shared" si="5"/>
        <v>-183.392</v>
      </c>
      <c r="L26" s="74">
        <f t="shared" si="6"/>
        <v>-190.4629</v>
      </c>
      <c r="M26" s="75"/>
      <c r="N26" s="48"/>
      <c r="O26" s="23"/>
      <c r="P26" s="24"/>
    </row>
    <row r="27" spans="2:16" ht="12.75">
      <c r="B27" s="15"/>
      <c r="C27" s="16"/>
      <c r="D27" s="45"/>
      <c r="E27" s="69">
        <f t="shared" si="0"/>
        <v>12</v>
      </c>
      <c r="F27" s="128">
        <f t="shared" si="7"/>
        <v>39722</v>
      </c>
      <c r="G27" s="70">
        <f t="shared" si="1"/>
        <v>0.0477</v>
      </c>
      <c r="H27" s="74">
        <f t="shared" si="2"/>
        <v>45945.894700000004</v>
      </c>
      <c r="I27" s="74">
        <f t="shared" si="3"/>
        <v>45945.8946</v>
      </c>
      <c r="J27" s="74">
        <f t="shared" si="4"/>
        <v>-373.8549</v>
      </c>
      <c r="K27" s="74">
        <f t="shared" si="5"/>
        <v>-182.6349</v>
      </c>
      <c r="L27" s="74">
        <f t="shared" si="6"/>
        <v>-191.22</v>
      </c>
      <c r="M27" s="75"/>
      <c r="N27" s="48"/>
      <c r="O27" s="23"/>
      <c r="P27" s="24"/>
    </row>
    <row r="28" spans="2:16" ht="12.75">
      <c r="B28" s="15"/>
      <c r="C28" s="16"/>
      <c r="D28" s="45"/>
      <c r="E28" s="69">
        <f t="shared" si="0"/>
        <v>13</v>
      </c>
      <c r="F28" s="128">
        <f t="shared" si="7"/>
        <v>39753</v>
      </c>
      <c r="G28" s="70">
        <f t="shared" si="1"/>
        <v>0.0477</v>
      </c>
      <c r="H28" s="74">
        <f t="shared" si="2"/>
        <v>45754.67480000001</v>
      </c>
      <c r="I28" s="74">
        <f t="shared" si="3"/>
        <v>45754.6746</v>
      </c>
      <c r="J28" s="74">
        <f t="shared" si="4"/>
        <v>-373.8549</v>
      </c>
      <c r="K28" s="74">
        <f t="shared" si="5"/>
        <v>-181.8748</v>
      </c>
      <c r="L28" s="74">
        <f t="shared" si="6"/>
        <v>-191.9801</v>
      </c>
      <c r="M28" s="75"/>
      <c r="N28" s="48"/>
      <c r="O28" s="23"/>
      <c r="P28" s="24"/>
    </row>
    <row r="29" spans="2:16" ht="12.75">
      <c r="B29" s="15"/>
      <c r="C29" s="16"/>
      <c r="D29" s="45"/>
      <c r="E29" s="69">
        <f t="shared" si="0"/>
        <v>14</v>
      </c>
      <c r="F29" s="128">
        <f t="shared" si="7"/>
        <v>39783</v>
      </c>
      <c r="G29" s="70">
        <f t="shared" si="1"/>
        <v>0.0477</v>
      </c>
      <c r="H29" s="74">
        <f t="shared" si="2"/>
        <v>45562.694800000005</v>
      </c>
      <c r="I29" s="74">
        <f t="shared" si="3"/>
        <v>45562.6945</v>
      </c>
      <c r="J29" s="74">
        <f t="shared" si="4"/>
        <v>-373.8549</v>
      </c>
      <c r="K29" s="74">
        <f t="shared" si="5"/>
        <v>-181.1117</v>
      </c>
      <c r="L29" s="74">
        <f t="shared" si="6"/>
        <v>-192.7432</v>
      </c>
      <c r="M29" s="75"/>
      <c r="N29" s="48"/>
      <c r="O29" s="23"/>
      <c r="P29" s="24"/>
    </row>
    <row r="30" spans="2:16" ht="12.75">
      <c r="B30" s="15"/>
      <c r="C30" s="16"/>
      <c r="D30" s="45"/>
      <c r="E30" s="69">
        <f t="shared" si="0"/>
        <v>15</v>
      </c>
      <c r="F30" s="128">
        <f t="shared" si="7"/>
        <v>39814</v>
      </c>
      <c r="G30" s="70">
        <f t="shared" si="1"/>
        <v>0.0477</v>
      </c>
      <c r="H30" s="74">
        <f t="shared" si="2"/>
        <v>45369.95160000001</v>
      </c>
      <c r="I30" s="74">
        <f t="shared" si="3"/>
        <v>45369.9513</v>
      </c>
      <c r="J30" s="74">
        <f t="shared" si="4"/>
        <v>-373.8549</v>
      </c>
      <c r="K30" s="74">
        <f t="shared" si="5"/>
        <v>-180.3456</v>
      </c>
      <c r="L30" s="74">
        <f t="shared" si="6"/>
        <v>-193.5093</v>
      </c>
      <c r="M30" s="75"/>
      <c r="N30" s="48"/>
      <c r="O30" s="23"/>
      <c r="P30" s="24"/>
    </row>
    <row r="31" spans="2:16" ht="12.75">
      <c r="B31" s="15"/>
      <c r="C31" s="16"/>
      <c r="D31" s="45"/>
      <c r="E31" s="69">
        <f t="shared" si="0"/>
        <v>16</v>
      </c>
      <c r="F31" s="128">
        <f t="shared" si="7"/>
        <v>39845</v>
      </c>
      <c r="G31" s="70">
        <f t="shared" si="1"/>
        <v>0.0477</v>
      </c>
      <c r="H31" s="74">
        <f t="shared" si="2"/>
        <v>45176.44230000001</v>
      </c>
      <c r="I31" s="74">
        <f t="shared" si="3"/>
        <v>45176.442</v>
      </c>
      <c r="J31" s="74">
        <f t="shared" si="4"/>
        <v>-373.8549</v>
      </c>
      <c r="K31" s="74">
        <f t="shared" si="5"/>
        <v>-179.5764</v>
      </c>
      <c r="L31" s="74">
        <f t="shared" si="6"/>
        <v>-194.2785</v>
      </c>
      <c r="M31" s="75"/>
      <c r="N31" s="48"/>
      <c r="O31" s="23"/>
      <c r="P31" s="24"/>
    </row>
    <row r="32" spans="2:16" ht="12.75">
      <c r="B32" s="15"/>
      <c r="C32" s="16"/>
      <c r="D32" s="45"/>
      <c r="E32" s="69">
        <f t="shared" si="0"/>
        <v>17</v>
      </c>
      <c r="F32" s="128">
        <f t="shared" si="7"/>
        <v>39873</v>
      </c>
      <c r="G32" s="70">
        <f t="shared" si="1"/>
        <v>0.0477</v>
      </c>
      <c r="H32" s="74">
        <f t="shared" si="2"/>
        <v>44982.16380000001</v>
      </c>
      <c r="I32" s="74">
        <f t="shared" si="3"/>
        <v>44982.1635</v>
      </c>
      <c r="J32" s="74">
        <f t="shared" si="4"/>
        <v>-373.8549</v>
      </c>
      <c r="K32" s="74">
        <f t="shared" si="5"/>
        <v>-178.8041</v>
      </c>
      <c r="L32" s="74">
        <f t="shared" si="6"/>
        <v>-195.0508</v>
      </c>
      <c r="M32" s="75"/>
      <c r="N32" s="48"/>
      <c r="O32" s="23"/>
      <c r="P32" s="24"/>
    </row>
    <row r="33" spans="2:16" ht="12.75">
      <c r="B33" s="15"/>
      <c r="C33" s="16"/>
      <c r="D33" s="45"/>
      <c r="E33" s="69">
        <f aca="true" t="shared" si="8" ref="E33:E48">1+E32</f>
        <v>18</v>
      </c>
      <c r="F33" s="128">
        <f t="shared" si="7"/>
        <v>39904</v>
      </c>
      <c r="G33" s="70">
        <f t="shared" si="1"/>
        <v>0.0477</v>
      </c>
      <c r="H33" s="74">
        <f t="shared" si="2"/>
        <v>44787.11300000001</v>
      </c>
      <c r="I33" s="74">
        <f t="shared" si="3"/>
        <v>44787.1127</v>
      </c>
      <c r="J33" s="74">
        <f t="shared" si="4"/>
        <v>-373.8549</v>
      </c>
      <c r="K33" s="74">
        <f t="shared" si="5"/>
        <v>-178.0288</v>
      </c>
      <c r="L33" s="74">
        <f t="shared" si="6"/>
        <v>-195.8261</v>
      </c>
      <c r="M33" s="75"/>
      <c r="N33" s="48"/>
      <c r="O33" s="23"/>
      <c r="P33" s="24"/>
    </row>
    <row r="34" spans="2:16" ht="12.75">
      <c r="B34" s="15"/>
      <c r="C34" s="16"/>
      <c r="D34" s="45"/>
      <c r="E34" s="69">
        <f t="shared" si="8"/>
        <v>19</v>
      </c>
      <c r="F34" s="128">
        <f t="shared" si="7"/>
        <v>39934</v>
      </c>
      <c r="G34" s="70">
        <f t="shared" si="1"/>
        <v>0.0477</v>
      </c>
      <c r="H34" s="74">
        <f t="shared" si="2"/>
        <v>44591.286900000014</v>
      </c>
      <c r="I34" s="74">
        <f t="shared" si="3"/>
        <v>44591.2866</v>
      </c>
      <c r="J34" s="74">
        <f t="shared" si="4"/>
        <v>-373.8549</v>
      </c>
      <c r="K34" s="74">
        <f t="shared" si="5"/>
        <v>-177.2504</v>
      </c>
      <c r="L34" s="74">
        <f t="shared" si="6"/>
        <v>-196.6045</v>
      </c>
      <c r="M34" s="75"/>
      <c r="N34" s="48"/>
      <c r="O34" s="23"/>
      <c r="P34" s="24"/>
    </row>
    <row r="35" spans="2:16" ht="12.75">
      <c r="B35" s="15"/>
      <c r="C35" s="16"/>
      <c r="D35" s="45"/>
      <c r="E35" s="69">
        <f t="shared" si="8"/>
        <v>20</v>
      </c>
      <c r="F35" s="128">
        <f aca="true" t="shared" si="9" ref="F35:F50">IF(H35&gt;0.01,DATE(YEAR($F$16),MONTH($F$16)+(E35-1)*12/PERYR,DAY($F$16)),"")</f>
        <v>39965</v>
      </c>
      <c r="G35" s="70">
        <f t="shared" si="1"/>
        <v>0.0477</v>
      </c>
      <c r="H35" s="74">
        <f t="shared" si="2"/>
        <v>44394.68240000001</v>
      </c>
      <c r="I35" s="74">
        <f t="shared" si="3"/>
        <v>44394.6821</v>
      </c>
      <c r="J35" s="74">
        <f t="shared" si="4"/>
        <v>-373.8549</v>
      </c>
      <c r="K35" s="74">
        <f t="shared" si="5"/>
        <v>-176.4689</v>
      </c>
      <c r="L35" s="74">
        <f t="shared" si="6"/>
        <v>-197.386</v>
      </c>
      <c r="M35" s="75"/>
      <c r="N35" s="48"/>
      <c r="O35" s="23"/>
      <c r="P35" s="24"/>
    </row>
    <row r="36" spans="2:16" ht="12.75">
      <c r="B36" s="15"/>
      <c r="C36" s="16"/>
      <c r="D36" s="45"/>
      <c r="E36" s="69">
        <f t="shared" si="8"/>
        <v>21</v>
      </c>
      <c r="F36" s="128">
        <f t="shared" si="9"/>
        <v>39995</v>
      </c>
      <c r="G36" s="70">
        <f t="shared" si="1"/>
        <v>0.0477</v>
      </c>
      <c r="H36" s="74">
        <f t="shared" si="2"/>
        <v>44197.296400000014</v>
      </c>
      <c r="I36" s="74">
        <f t="shared" si="3"/>
        <v>44197.2961</v>
      </c>
      <c r="J36" s="74">
        <f t="shared" si="4"/>
        <v>-373.8549</v>
      </c>
      <c r="K36" s="74">
        <f t="shared" si="5"/>
        <v>-175.6843</v>
      </c>
      <c r="L36" s="74">
        <f t="shared" si="6"/>
        <v>-198.1706</v>
      </c>
      <c r="M36" s="75"/>
      <c r="N36" s="48"/>
      <c r="O36" s="23"/>
      <c r="P36" s="24"/>
    </row>
    <row r="37" spans="2:16" ht="12.75">
      <c r="B37" s="15"/>
      <c r="C37" s="16"/>
      <c r="D37" s="45"/>
      <c r="E37" s="69">
        <f t="shared" si="8"/>
        <v>22</v>
      </c>
      <c r="F37" s="128">
        <f t="shared" si="9"/>
        <v>40026</v>
      </c>
      <c r="G37" s="70">
        <f t="shared" si="1"/>
        <v>0.0477</v>
      </c>
      <c r="H37" s="74">
        <f t="shared" si="2"/>
        <v>43999.125800000016</v>
      </c>
      <c r="I37" s="74">
        <f t="shared" si="3"/>
        <v>43999.1255</v>
      </c>
      <c r="J37" s="74">
        <f t="shared" si="4"/>
        <v>-373.8549</v>
      </c>
      <c r="K37" s="74">
        <f t="shared" si="5"/>
        <v>-174.8965</v>
      </c>
      <c r="L37" s="74">
        <f t="shared" si="6"/>
        <v>-198.9584</v>
      </c>
      <c r="M37" s="75"/>
      <c r="N37" s="48"/>
      <c r="O37" s="23"/>
      <c r="P37" s="24"/>
    </row>
    <row r="38" spans="2:16" ht="12.75">
      <c r="B38" s="15"/>
      <c r="C38" s="16"/>
      <c r="D38" s="45"/>
      <c r="E38" s="69">
        <f t="shared" si="8"/>
        <v>23</v>
      </c>
      <c r="F38" s="128">
        <f t="shared" si="9"/>
        <v>40057</v>
      </c>
      <c r="G38" s="70">
        <f t="shared" si="1"/>
        <v>0.0477</v>
      </c>
      <c r="H38" s="74">
        <f t="shared" si="2"/>
        <v>43800.16740000001</v>
      </c>
      <c r="I38" s="74">
        <f t="shared" si="3"/>
        <v>43800.1671</v>
      </c>
      <c r="J38" s="74">
        <f t="shared" si="4"/>
        <v>-373.8549</v>
      </c>
      <c r="K38" s="74">
        <f t="shared" si="5"/>
        <v>-174.1057</v>
      </c>
      <c r="L38" s="74">
        <f t="shared" si="6"/>
        <v>-199.7492</v>
      </c>
      <c r="M38" s="75"/>
      <c r="N38" s="48"/>
      <c r="O38" s="23"/>
      <c r="P38" s="24"/>
    </row>
    <row r="39" spans="2:16" ht="12.75">
      <c r="B39" s="15"/>
      <c r="C39" s="16"/>
      <c r="D39" s="45"/>
      <c r="E39" s="69">
        <f t="shared" si="8"/>
        <v>24</v>
      </c>
      <c r="F39" s="128">
        <f t="shared" si="9"/>
        <v>40087</v>
      </c>
      <c r="G39" s="70">
        <f t="shared" si="1"/>
        <v>0.0477</v>
      </c>
      <c r="H39" s="74">
        <f t="shared" si="2"/>
        <v>43600.418200000015</v>
      </c>
      <c r="I39" s="74">
        <f t="shared" si="3"/>
        <v>43600.4179</v>
      </c>
      <c r="J39" s="74">
        <f t="shared" si="4"/>
        <v>-373.8549</v>
      </c>
      <c r="K39" s="74">
        <f t="shared" si="5"/>
        <v>-173.3117</v>
      </c>
      <c r="L39" s="74">
        <f t="shared" si="6"/>
        <v>-200.5432</v>
      </c>
      <c r="M39" s="75"/>
      <c r="N39" s="48"/>
      <c r="O39" s="23"/>
      <c r="P39" s="24"/>
    </row>
    <row r="40" spans="2:16" ht="12.75">
      <c r="B40" s="15"/>
      <c r="C40" s="16"/>
      <c r="D40" s="45"/>
      <c r="E40" s="69">
        <f t="shared" si="8"/>
        <v>25</v>
      </c>
      <c r="F40" s="128">
        <f t="shared" si="9"/>
        <v>40118</v>
      </c>
      <c r="G40" s="70">
        <f t="shared" si="1"/>
        <v>0.0477</v>
      </c>
      <c r="H40" s="74">
        <f t="shared" si="2"/>
        <v>43399.875000000015</v>
      </c>
      <c r="I40" s="74">
        <f t="shared" si="3"/>
        <v>43399.8747</v>
      </c>
      <c r="J40" s="74">
        <f t="shared" si="4"/>
        <v>-373.8549</v>
      </c>
      <c r="K40" s="74">
        <f t="shared" si="5"/>
        <v>-172.5145</v>
      </c>
      <c r="L40" s="74">
        <f t="shared" si="6"/>
        <v>-201.3404</v>
      </c>
      <c r="M40" s="75"/>
      <c r="N40" s="48"/>
      <c r="O40" s="23"/>
      <c r="P40" s="24"/>
    </row>
    <row r="41" spans="2:16" ht="12.75">
      <c r="B41" s="15"/>
      <c r="C41" s="16"/>
      <c r="D41" s="45"/>
      <c r="E41" s="69">
        <f t="shared" si="8"/>
        <v>26</v>
      </c>
      <c r="F41" s="128">
        <f t="shared" si="9"/>
        <v>40148</v>
      </c>
      <c r="G41" s="70">
        <f t="shared" si="1"/>
        <v>0.0477</v>
      </c>
      <c r="H41" s="74">
        <f t="shared" si="2"/>
        <v>43198.53460000001</v>
      </c>
      <c r="I41" s="74">
        <f t="shared" si="3"/>
        <v>43198.5343</v>
      </c>
      <c r="J41" s="74">
        <f t="shared" si="4"/>
        <v>-373.8549</v>
      </c>
      <c r="K41" s="74">
        <f t="shared" si="5"/>
        <v>-171.7142</v>
      </c>
      <c r="L41" s="74">
        <f t="shared" si="6"/>
        <v>-202.1407</v>
      </c>
      <c r="M41" s="75"/>
      <c r="N41" s="48"/>
      <c r="O41" s="23"/>
      <c r="P41" s="24"/>
    </row>
    <row r="42" spans="2:16" ht="12.75">
      <c r="B42" s="15"/>
      <c r="C42" s="16"/>
      <c r="D42" s="45"/>
      <c r="E42" s="69">
        <f t="shared" si="8"/>
        <v>27</v>
      </c>
      <c r="F42" s="128">
        <f t="shared" si="9"/>
        <v>40179</v>
      </c>
      <c r="G42" s="70">
        <f t="shared" si="1"/>
        <v>0.0477</v>
      </c>
      <c r="H42" s="74">
        <f t="shared" si="2"/>
        <v>42996.39390000001</v>
      </c>
      <c r="I42" s="74">
        <f t="shared" si="3"/>
        <v>42996.3936</v>
      </c>
      <c r="J42" s="74">
        <f t="shared" si="4"/>
        <v>-373.8549</v>
      </c>
      <c r="K42" s="74">
        <f t="shared" si="5"/>
        <v>-170.9107</v>
      </c>
      <c r="L42" s="74">
        <f t="shared" si="6"/>
        <v>-202.9442</v>
      </c>
      <c r="M42" s="75"/>
      <c r="N42" s="48"/>
      <c r="O42" s="23"/>
      <c r="P42" s="24"/>
    </row>
    <row r="43" spans="2:16" ht="12.75">
      <c r="B43" s="15"/>
      <c r="C43" s="16"/>
      <c r="D43" s="45"/>
      <c r="E43" s="69">
        <f t="shared" si="8"/>
        <v>28</v>
      </c>
      <c r="F43" s="128">
        <f t="shared" si="9"/>
        <v>40210</v>
      </c>
      <c r="G43" s="70">
        <f t="shared" si="1"/>
        <v>0.0477</v>
      </c>
      <c r="H43" s="74">
        <f t="shared" si="2"/>
        <v>42793.44970000001</v>
      </c>
      <c r="I43" s="74">
        <f t="shared" si="3"/>
        <v>42793.4494</v>
      </c>
      <c r="J43" s="74">
        <f t="shared" si="4"/>
        <v>-373.8549</v>
      </c>
      <c r="K43" s="74">
        <f t="shared" si="5"/>
        <v>-170.104</v>
      </c>
      <c r="L43" s="74">
        <f t="shared" si="6"/>
        <v>-203.7509</v>
      </c>
      <c r="M43" s="75"/>
      <c r="N43" s="48"/>
      <c r="O43" s="23"/>
      <c r="P43" s="24"/>
    </row>
    <row r="44" spans="2:16" ht="12.75">
      <c r="B44" s="15"/>
      <c r="C44" s="16"/>
      <c r="D44" s="45"/>
      <c r="E44" s="69">
        <f t="shared" si="8"/>
        <v>29</v>
      </c>
      <c r="F44" s="128">
        <f t="shared" si="9"/>
        <v>40238</v>
      </c>
      <c r="G44" s="70">
        <f t="shared" si="1"/>
        <v>0.0477</v>
      </c>
      <c r="H44" s="74">
        <f t="shared" si="2"/>
        <v>42589.69880000001</v>
      </c>
      <c r="I44" s="74">
        <f t="shared" si="3"/>
        <v>42589.6985</v>
      </c>
      <c r="J44" s="74">
        <f t="shared" si="4"/>
        <v>-373.8549</v>
      </c>
      <c r="K44" s="74">
        <f t="shared" si="5"/>
        <v>-169.2941</v>
      </c>
      <c r="L44" s="74">
        <f t="shared" si="6"/>
        <v>-204.5608</v>
      </c>
      <c r="M44" s="75"/>
      <c r="N44" s="48"/>
      <c r="O44" s="23"/>
      <c r="P44" s="24"/>
    </row>
    <row r="45" spans="2:16" ht="12.75">
      <c r="B45" s="15"/>
      <c r="C45" s="16"/>
      <c r="D45" s="45"/>
      <c r="E45" s="69">
        <f t="shared" si="8"/>
        <v>30</v>
      </c>
      <c r="F45" s="128">
        <f t="shared" si="9"/>
        <v>40269</v>
      </c>
      <c r="G45" s="70">
        <f t="shared" si="1"/>
        <v>0.0477</v>
      </c>
      <c r="H45" s="74">
        <f t="shared" si="2"/>
        <v>42385.13800000001</v>
      </c>
      <c r="I45" s="74">
        <f t="shared" si="3"/>
        <v>42385.1377</v>
      </c>
      <c r="J45" s="74">
        <f t="shared" si="4"/>
        <v>-373.8549</v>
      </c>
      <c r="K45" s="74">
        <f t="shared" si="5"/>
        <v>-168.4809</v>
      </c>
      <c r="L45" s="74">
        <f t="shared" si="6"/>
        <v>-205.374</v>
      </c>
      <c r="M45" s="75"/>
      <c r="N45" s="48"/>
      <c r="O45" s="23"/>
      <c r="P45" s="24"/>
    </row>
    <row r="46" spans="2:16" ht="12.75">
      <c r="B46" s="15"/>
      <c r="C46" s="16"/>
      <c r="D46" s="45"/>
      <c r="E46" s="69">
        <f t="shared" si="8"/>
        <v>31</v>
      </c>
      <c r="F46" s="128">
        <f t="shared" si="9"/>
        <v>40299</v>
      </c>
      <c r="G46" s="70">
        <f t="shared" si="1"/>
        <v>0.0477</v>
      </c>
      <c r="H46" s="74">
        <f t="shared" si="2"/>
        <v>42179.76400000001</v>
      </c>
      <c r="I46" s="74">
        <f t="shared" si="3"/>
        <v>42179.7637</v>
      </c>
      <c r="J46" s="74">
        <f t="shared" si="4"/>
        <v>-373.8549</v>
      </c>
      <c r="K46" s="74">
        <f t="shared" si="5"/>
        <v>-167.6646</v>
      </c>
      <c r="L46" s="74">
        <f t="shared" si="6"/>
        <v>-206.1903</v>
      </c>
      <c r="M46" s="75"/>
      <c r="N46" s="48"/>
      <c r="O46" s="23"/>
      <c r="P46" s="24"/>
    </row>
    <row r="47" spans="2:16" ht="12.75">
      <c r="B47" s="15"/>
      <c r="C47" s="16"/>
      <c r="D47" s="45"/>
      <c r="E47" s="69">
        <f t="shared" si="8"/>
        <v>32</v>
      </c>
      <c r="F47" s="128">
        <f t="shared" si="9"/>
        <v>40330</v>
      </c>
      <c r="G47" s="70">
        <f t="shared" si="1"/>
        <v>0.0477</v>
      </c>
      <c r="H47" s="74">
        <f t="shared" si="2"/>
        <v>41973.57370000001</v>
      </c>
      <c r="I47" s="74">
        <f t="shared" si="3"/>
        <v>41973.5734</v>
      </c>
      <c r="J47" s="74">
        <f t="shared" si="4"/>
        <v>-373.8549</v>
      </c>
      <c r="K47" s="74">
        <f t="shared" si="5"/>
        <v>-166.845</v>
      </c>
      <c r="L47" s="74">
        <f t="shared" si="6"/>
        <v>-207.0099</v>
      </c>
      <c r="M47" s="75"/>
      <c r="N47" s="48"/>
      <c r="O47" s="23"/>
      <c r="P47" s="24"/>
    </row>
    <row r="48" spans="2:16" ht="12.75">
      <c r="B48" s="15"/>
      <c r="C48" s="16"/>
      <c r="D48" s="45"/>
      <c r="E48" s="69">
        <f t="shared" si="8"/>
        <v>33</v>
      </c>
      <c r="F48" s="128">
        <f t="shared" si="9"/>
        <v>40360</v>
      </c>
      <c r="G48" s="70">
        <f t="shared" si="1"/>
        <v>0.0477</v>
      </c>
      <c r="H48" s="74">
        <f t="shared" si="2"/>
        <v>41766.56380000001</v>
      </c>
      <c r="I48" s="74">
        <f t="shared" si="3"/>
        <v>41766.5635</v>
      </c>
      <c r="J48" s="74">
        <f t="shared" si="4"/>
        <v>-373.8549</v>
      </c>
      <c r="K48" s="74">
        <f t="shared" si="5"/>
        <v>-166.0221</v>
      </c>
      <c r="L48" s="74">
        <f t="shared" si="6"/>
        <v>-207.8328</v>
      </c>
      <c r="M48" s="75"/>
      <c r="N48" s="48"/>
      <c r="O48" s="23"/>
      <c r="P48" s="24"/>
    </row>
    <row r="49" spans="2:16" ht="12.75">
      <c r="B49" s="15"/>
      <c r="C49" s="16"/>
      <c r="D49" s="45"/>
      <c r="E49" s="69">
        <f>1+E48</f>
        <v>34</v>
      </c>
      <c r="F49" s="128">
        <f t="shared" si="9"/>
        <v>40391</v>
      </c>
      <c r="G49" s="70">
        <f t="shared" si="1"/>
        <v>0.0477</v>
      </c>
      <c r="H49" s="74">
        <f t="shared" si="2"/>
        <v>41558.731000000014</v>
      </c>
      <c r="I49" s="74">
        <f t="shared" si="3"/>
        <v>41558.7307</v>
      </c>
      <c r="J49" s="74">
        <f t="shared" si="4"/>
        <v>-373.8549</v>
      </c>
      <c r="K49" s="74">
        <f t="shared" si="5"/>
        <v>-165.196</v>
      </c>
      <c r="L49" s="74">
        <f t="shared" si="6"/>
        <v>-208.6589</v>
      </c>
      <c r="M49" s="75"/>
      <c r="N49" s="48"/>
      <c r="O49" s="23"/>
      <c r="P49" s="24"/>
    </row>
    <row r="50" spans="2:16" ht="12.75">
      <c r="B50" s="15"/>
      <c r="C50" s="16"/>
      <c r="D50" s="45"/>
      <c r="E50" s="69">
        <f>1+E49</f>
        <v>35</v>
      </c>
      <c r="F50" s="128">
        <f t="shared" si="9"/>
        <v>40422</v>
      </c>
      <c r="G50" s="70">
        <f t="shared" si="1"/>
        <v>0.0477</v>
      </c>
      <c r="H50" s="74">
        <f t="shared" si="2"/>
        <v>41350.07210000001</v>
      </c>
      <c r="I50" s="74">
        <f t="shared" si="3"/>
        <v>41350.0718</v>
      </c>
      <c r="J50" s="74">
        <f t="shared" si="4"/>
        <v>-373.8549</v>
      </c>
      <c r="K50" s="74">
        <f t="shared" si="5"/>
        <v>-164.3665</v>
      </c>
      <c r="L50" s="74">
        <f t="shared" si="6"/>
        <v>-209.4884</v>
      </c>
      <c r="M50" s="75"/>
      <c r="N50" s="48"/>
      <c r="O50" s="23"/>
      <c r="P50" s="24"/>
    </row>
    <row r="51" spans="2:16" ht="12.75">
      <c r="B51" s="15"/>
      <c r="C51" s="16"/>
      <c r="D51" s="45"/>
      <c r="E51" s="69">
        <f>1+E50</f>
        <v>36</v>
      </c>
      <c r="F51" s="128">
        <f>IF(H51&gt;0.01,DATE(YEAR($F$16),MONTH($F$16)+(E51-1)*12/PERYR,DAY($F$16)),"")</f>
        <v>40452</v>
      </c>
      <c r="G51" s="70">
        <f t="shared" si="1"/>
        <v>0.0477</v>
      </c>
      <c r="H51" s="74">
        <f t="shared" si="2"/>
        <v>41140.583800000015</v>
      </c>
      <c r="I51" s="74">
        <f t="shared" si="3"/>
        <v>41140.5834</v>
      </c>
      <c r="J51" s="74">
        <f t="shared" si="4"/>
        <v>-373.8549</v>
      </c>
      <c r="K51" s="74">
        <f t="shared" si="5"/>
        <v>-163.5338</v>
      </c>
      <c r="L51" s="74">
        <f t="shared" si="6"/>
        <v>-210.3211</v>
      </c>
      <c r="M51" s="75"/>
      <c r="N51" s="48"/>
      <c r="O51" s="23"/>
      <c r="P51" s="24"/>
    </row>
    <row r="52" spans="2:16" ht="12.75">
      <c r="B52" s="15"/>
      <c r="C52" s="16"/>
      <c r="D52" s="45"/>
      <c r="E52" s="69">
        <f aca="true" t="shared" si="10" ref="E52:E75">1+E51</f>
        <v>37</v>
      </c>
      <c r="F52" s="128">
        <f aca="true" t="shared" si="11" ref="F52:F75">IF(H52&gt;0.01,DATE(YEAR($F$16),MONTH($F$16)+(E52-1)*12/PERYR,DAY($F$16)),"")</f>
        <v>40483</v>
      </c>
      <c r="G52" s="70">
        <f t="shared" si="1"/>
        <v>0.0477</v>
      </c>
      <c r="H52" s="74">
        <f t="shared" si="2"/>
        <v>40930.262700000014</v>
      </c>
      <c r="I52" s="74">
        <f t="shared" si="3"/>
        <v>40930.2623</v>
      </c>
      <c r="J52" s="74">
        <f t="shared" si="4"/>
        <v>-373.8549</v>
      </c>
      <c r="K52" s="74">
        <f t="shared" si="5"/>
        <v>-162.6978</v>
      </c>
      <c r="L52" s="74">
        <f t="shared" si="6"/>
        <v>-211.1571</v>
      </c>
      <c r="M52" s="75"/>
      <c r="N52" s="48"/>
      <c r="O52" s="23"/>
      <c r="P52" s="24"/>
    </row>
    <row r="53" spans="2:16" ht="12.75">
      <c r="B53" s="15"/>
      <c r="C53" s="16"/>
      <c r="D53" s="45"/>
      <c r="E53" s="69">
        <f t="shared" si="10"/>
        <v>38</v>
      </c>
      <c r="F53" s="128">
        <f t="shared" si="11"/>
        <v>40513</v>
      </c>
      <c r="G53" s="70">
        <f t="shared" si="1"/>
        <v>0.0477</v>
      </c>
      <c r="H53" s="74">
        <f t="shared" si="2"/>
        <v>40719.10560000002</v>
      </c>
      <c r="I53" s="74">
        <f t="shared" si="3"/>
        <v>40719.1052</v>
      </c>
      <c r="J53" s="74">
        <f t="shared" si="4"/>
        <v>-373.8549</v>
      </c>
      <c r="K53" s="74">
        <f t="shared" si="5"/>
        <v>-161.8584</v>
      </c>
      <c r="L53" s="74">
        <f t="shared" si="6"/>
        <v>-211.9965</v>
      </c>
      <c r="M53" s="75"/>
      <c r="N53" s="48"/>
      <c r="O53" s="23"/>
      <c r="P53" s="24"/>
    </row>
    <row r="54" spans="2:16" ht="12.75">
      <c r="B54" s="15"/>
      <c r="C54" s="16"/>
      <c r="D54" s="45"/>
      <c r="E54" s="69">
        <f t="shared" si="10"/>
        <v>39</v>
      </c>
      <c r="F54" s="128">
        <f t="shared" si="11"/>
        <v>40544</v>
      </c>
      <c r="G54" s="70">
        <f t="shared" si="1"/>
        <v>0.0477</v>
      </c>
      <c r="H54" s="74">
        <f t="shared" si="2"/>
        <v>40507.10920000002</v>
      </c>
      <c r="I54" s="74">
        <f t="shared" si="3"/>
        <v>40507.1087</v>
      </c>
      <c r="J54" s="74">
        <f t="shared" si="4"/>
        <v>-373.8549</v>
      </c>
      <c r="K54" s="74">
        <f t="shared" si="5"/>
        <v>-161.0158</v>
      </c>
      <c r="L54" s="74">
        <f t="shared" si="6"/>
        <v>-212.8391</v>
      </c>
      <c r="M54" s="75"/>
      <c r="N54" s="48"/>
      <c r="O54" s="23"/>
      <c r="P54" s="24"/>
    </row>
    <row r="55" spans="2:16" ht="12.75">
      <c r="B55" s="15"/>
      <c r="C55" s="16"/>
      <c r="D55" s="45"/>
      <c r="E55" s="69">
        <f t="shared" si="10"/>
        <v>40</v>
      </c>
      <c r="F55" s="128">
        <f t="shared" si="11"/>
        <v>40575</v>
      </c>
      <c r="G55" s="70">
        <f t="shared" si="1"/>
        <v>0.0477</v>
      </c>
      <c r="H55" s="74">
        <f t="shared" si="2"/>
        <v>40294.27010000002</v>
      </c>
      <c r="I55" s="74">
        <f t="shared" si="3"/>
        <v>40294.2696</v>
      </c>
      <c r="J55" s="74">
        <f t="shared" si="4"/>
        <v>-373.8549</v>
      </c>
      <c r="K55" s="74">
        <f t="shared" si="5"/>
        <v>-160.1697</v>
      </c>
      <c r="L55" s="74">
        <f t="shared" si="6"/>
        <v>-213.6852</v>
      </c>
      <c r="M55" s="75"/>
      <c r="N55" s="48"/>
      <c r="O55" s="23"/>
      <c r="P55" s="24"/>
    </row>
    <row r="56" spans="2:16" ht="12.75">
      <c r="B56" s="15"/>
      <c r="C56" s="16"/>
      <c r="D56" s="45"/>
      <c r="E56" s="69">
        <f t="shared" si="10"/>
        <v>41</v>
      </c>
      <c r="F56" s="128">
        <f t="shared" si="11"/>
        <v>40603</v>
      </c>
      <c r="G56" s="70">
        <f t="shared" si="1"/>
        <v>0.0477</v>
      </c>
      <c r="H56" s="74">
        <f t="shared" si="2"/>
        <v>40080.58490000002</v>
      </c>
      <c r="I56" s="74">
        <f t="shared" si="3"/>
        <v>40080.5844</v>
      </c>
      <c r="J56" s="74">
        <f t="shared" si="4"/>
        <v>-373.8549</v>
      </c>
      <c r="K56" s="74">
        <f t="shared" si="5"/>
        <v>-159.3203</v>
      </c>
      <c r="L56" s="74">
        <f t="shared" si="6"/>
        <v>-214.5346</v>
      </c>
      <c r="M56" s="75"/>
      <c r="N56" s="48"/>
      <c r="O56" s="23"/>
      <c r="P56" s="24"/>
    </row>
    <row r="57" spans="2:16" ht="12.75">
      <c r="B57" s="15"/>
      <c r="C57" s="16"/>
      <c r="D57" s="45"/>
      <c r="E57" s="69">
        <f t="shared" si="10"/>
        <v>42</v>
      </c>
      <c r="F57" s="128">
        <f t="shared" si="11"/>
        <v>40634</v>
      </c>
      <c r="G57" s="70">
        <f t="shared" si="1"/>
        <v>0.0477</v>
      </c>
      <c r="H57" s="74">
        <f t="shared" si="2"/>
        <v>39866.050300000024</v>
      </c>
      <c r="I57" s="74">
        <f t="shared" si="3"/>
        <v>39866.0498</v>
      </c>
      <c r="J57" s="74">
        <f t="shared" si="4"/>
        <v>-373.8549</v>
      </c>
      <c r="K57" s="74">
        <f t="shared" si="5"/>
        <v>-158.4675</v>
      </c>
      <c r="L57" s="74">
        <f t="shared" si="6"/>
        <v>-215.3874</v>
      </c>
      <c r="M57" s="75"/>
      <c r="N57" s="48"/>
      <c r="O57" s="23"/>
      <c r="P57" s="24"/>
    </row>
    <row r="58" spans="2:16" ht="12.75">
      <c r="B58" s="15"/>
      <c r="C58" s="16"/>
      <c r="D58" s="45"/>
      <c r="E58" s="69">
        <f t="shared" si="10"/>
        <v>43</v>
      </c>
      <c r="F58" s="128">
        <f t="shared" si="11"/>
        <v>40664</v>
      </c>
      <c r="G58" s="70">
        <f t="shared" si="1"/>
        <v>0.0477</v>
      </c>
      <c r="H58" s="74">
        <f t="shared" si="2"/>
        <v>39650.66300000002</v>
      </c>
      <c r="I58" s="74">
        <f t="shared" si="3"/>
        <v>39650.6624</v>
      </c>
      <c r="J58" s="74">
        <f t="shared" si="4"/>
        <v>-373.8549</v>
      </c>
      <c r="K58" s="74">
        <f t="shared" si="5"/>
        <v>-157.6114</v>
      </c>
      <c r="L58" s="74">
        <f t="shared" si="6"/>
        <v>-216.2435</v>
      </c>
      <c r="M58" s="75"/>
      <c r="N58" s="48"/>
      <c r="O58" s="23"/>
      <c r="P58" s="24"/>
    </row>
    <row r="59" spans="2:16" ht="12.75">
      <c r="B59" s="15"/>
      <c r="C59" s="16"/>
      <c r="D59" s="45"/>
      <c r="E59" s="69">
        <f t="shared" si="10"/>
        <v>44</v>
      </c>
      <c r="F59" s="128">
        <f t="shared" si="11"/>
        <v>40695</v>
      </c>
      <c r="G59" s="70">
        <f t="shared" si="1"/>
        <v>0.0477</v>
      </c>
      <c r="H59" s="74">
        <f t="shared" si="2"/>
        <v>39434.419500000025</v>
      </c>
      <c r="I59" s="74">
        <f t="shared" si="3"/>
        <v>39434.4189</v>
      </c>
      <c r="J59" s="74">
        <f t="shared" si="4"/>
        <v>-373.8549</v>
      </c>
      <c r="K59" s="74">
        <f t="shared" si="5"/>
        <v>-156.7518</v>
      </c>
      <c r="L59" s="74">
        <f t="shared" si="6"/>
        <v>-217.1031</v>
      </c>
      <c r="M59" s="75"/>
      <c r="N59" s="48"/>
      <c r="O59" s="23"/>
      <c r="P59" s="24"/>
    </row>
    <row r="60" spans="2:16" ht="12.75">
      <c r="B60" s="15"/>
      <c r="C60" s="16"/>
      <c r="D60" s="45"/>
      <c r="E60" s="69">
        <f t="shared" si="10"/>
        <v>45</v>
      </c>
      <c r="F60" s="128">
        <f t="shared" si="11"/>
        <v>40725</v>
      </c>
      <c r="G60" s="70">
        <f t="shared" si="1"/>
        <v>0.0477</v>
      </c>
      <c r="H60" s="74">
        <f t="shared" si="2"/>
        <v>39217.316400000025</v>
      </c>
      <c r="I60" s="74">
        <f t="shared" si="3"/>
        <v>39217.3158</v>
      </c>
      <c r="J60" s="74">
        <f t="shared" si="4"/>
        <v>-373.8549</v>
      </c>
      <c r="K60" s="74">
        <f t="shared" si="5"/>
        <v>-155.8888</v>
      </c>
      <c r="L60" s="74">
        <f t="shared" si="6"/>
        <v>-217.9661</v>
      </c>
      <c r="M60" s="75"/>
      <c r="N60" s="48"/>
      <c r="O60" s="23"/>
      <c r="P60" s="24"/>
    </row>
    <row r="61" spans="2:16" ht="12.75">
      <c r="B61" s="15"/>
      <c r="C61" s="16"/>
      <c r="D61" s="45"/>
      <c r="E61" s="69">
        <f t="shared" si="10"/>
        <v>46</v>
      </c>
      <c r="F61" s="128">
        <f t="shared" si="11"/>
        <v>40756</v>
      </c>
      <c r="G61" s="70">
        <f t="shared" si="1"/>
        <v>0.0477</v>
      </c>
      <c r="H61" s="74">
        <f t="shared" si="2"/>
        <v>38999.350400000025</v>
      </c>
      <c r="I61" s="74">
        <f t="shared" si="3"/>
        <v>38999.3497</v>
      </c>
      <c r="J61" s="74">
        <f t="shared" si="4"/>
        <v>-373.8549</v>
      </c>
      <c r="K61" s="74">
        <f t="shared" si="5"/>
        <v>-155.0224</v>
      </c>
      <c r="L61" s="74">
        <f t="shared" si="6"/>
        <v>-218.8325</v>
      </c>
      <c r="M61" s="75"/>
      <c r="N61" s="48"/>
      <c r="O61" s="23"/>
      <c r="P61" s="24"/>
    </row>
    <row r="62" spans="2:16" ht="12.75">
      <c r="B62" s="15"/>
      <c r="C62" s="16"/>
      <c r="D62" s="45"/>
      <c r="E62" s="69">
        <f t="shared" si="10"/>
        <v>47</v>
      </c>
      <c r="F62" s="128">
        <f t="shared" si="11"/>
        <v>40787</v>
      </c>
      <c r="G62" s="70">
        <f t="shared" si="1"/>
        <v>0.0477</v>
      </c>
      <c r="H62" s="74">
        <f t="shared" si="2"/>
        <v>38780.51790000003</v>
      </c>
      <c r="I62" s="74">
        <f t="shared" si="3"/>
        <v>38780.5172</v>
      </c>
      <c r="J62" s="74">
        <f t="shared" si="4"/>
        <v>-373.8549</v>
      </c>
      <c r="K62" s="74">
        <f t="shared" si="5"/>
        <v>-154.1526</v>
      </c>
      <c r="L62" s="74">
        <f t="shared" si="6"/>
        <v>-219.7023</v>
      </c>
      <c r="M62" s="75"/>
      <c r="N62" s="48"/>
      <c r="O62" s="23"/>
      <c r="P62" s="24"/>
    </row>
    <row r="63" spans="2:16" ht="12.75">
      <c r="B63" s="15"/>
      <c r="C63" s="16"/>
      <c r="D63" s="45"/>
      <c r="E63" s="69">
        <f t="shared" si="10"/>
        <v>48</v>
      </c>
      <c r="F63" s="128">
        <f t="shared" si="11"/>
        <v>40817</v>
      </c>
      <c r="G63" s="70">
        <f t="shared" si="1"/>
        <v>0.0477</v>
      </c>
      <c r="H63" s="74">
        <f t="shared" si="2"/>
        <v>38560.81560000003</v>
      </c>
      <c r="I63" s="74">
        <f t="shared" si="3"/>
        <v>38560.8149</v>
      </c>
      <c r="J63" s="74">
        <f t="shared" si="4"/>
        <v>-373.8549</v>
      </c>
      <c r="K63" s="74">
        <f t="shared" si="5"/>
        <v>-153.2792</v>
      </c>
      <c r="L63" s="74">
        <f t="shared" si="6"/>
        <v>-220.5757</v>
      </c>
      <c r="M63" s="75"/>
      <c r="N63" s="48"/>
      <c r="O63" s="23"/>
      <c r="P63" s="24"/>
    </row>
    <row r="64" spans="2:16" ht="12.75">
      <c r="B64" s="15"/>
      <c r="C64" s="16"/>
      <c r="D64" s="45"/>
      <c r="E64" s="69">
        <f t="shared" si="10"/>
        <v>49</v>
      </c>
      <c r="F64" s="128">
        <f t="shared" si="11"/>
        <v>40848</v>
      </c>
      <c r="G64" s="70">
        <f t="shared" si="1"/>
        <v>0.0477</v>
      </c>
      <c r="H64" s="74">
        <f t="shared" si="2"/>
        <v>38340.240000000034</v>
      </c>
      <c r="I64" s="74">
        <f t="shared" si="3"/>
        <v>38340.2392</v>
      </c>
      <c r="J64" s="74">
        <f t="shared" si="4"/>
        <v>-373.8549</v>
      </c>
      <c r="K64" s="74">
        <f t="shared" si="5"/>
        <v>-152.4025</v>
      </c>
      <c r="L64" s="74">
        <f t="shared" si="6"/>
        <v>-221.4524</v>
      </c>
      <c r="M64" s="75"/>
      <c r="N64" s="48"/>
      <c r="O64" s="23"/>
      <c r="P64" s="24"/>
    </row>
    <row r="65" spans="2:16" ht="12.75">
      <c r="B65" s="15"/>
      <c r="C65" s="16"/>
      <c r="D65" s="45"/>
      <c r="E65" s="69">
        <f t="shared" si="10"/>
        <v>50</v>
      </c>
      <c r="F65" s="128">
        <f t="shared" si="11"/>
        <v>40878</v>
      </c>
      <c r="G65" s="70">
        <f t="shared" si="1"/>
        <v>0.0477</v>
      </c>
      <c r="H65" s="74">
        <f t="shared" si="2"/>
        <v>38118.78760000003</v>
      </c>
      <c r="I65" s="74">
        <f t="shared" si="3"/>
        <v>38118.7868</v>
      </c>
      <c r="J65" s="74">
        <f t="shared" si="4"/>
        <v>-373.8549</v>
      </c>
      <c r="K65" s="74">
        <f t="shared" si="5"/>
        <v>-151.5222</v>
      </c>
      <c r="L65" s="74">
        <f t="shared" si="6"/>
        <v>-222.3327</v>
      </c>
      <c r="M65" s="75"/>
      <c r="N65" s="48"/>
      <c r="O65" s="23"/>
      <c r="P65" s="24"/>
    </row>
    <row r="66" spans="2:16" ht="12.75">
      <c r="B66" s="15"/>
      <c r="C66" s="16"/>
      <c r="D66" s="45"/>
      <c r="E66" s="69">
        <f t="shared" si="10"/>
        <v>51</v>
      </c>
      <c r="F66" s="128">
        <f t="shared" si="11"/>
        <v>40909</v>
      </c>
      <c r="G66" s="70">
        <f t="shared" si="1"/>
        <v>0.0477</v>
      </c>
      <c r="H66" s="74">
        <f t="shared" si="2"/>
        <v>37896.45490000003</v>
      </c>
      <c r="I66" s="74">
        <f t="shared" si="3"/>
        <v>37896.4541</v>
      </c>
      <c r="J66" s="74">
        <f t="shared" si="4"/>
        <v>-373.8549</v>
      </c>
      <c r="K66" s="74">
        <f t="shared" si="5"/>
        <v>-150.6384</v>
      </c>
      <c r="L66" s="74">
        <f t="shared" si="6"/>
        <v>-223.2165</v>
      </c>
      <c r="M66" s="75"/>
      <c r="N66" s="48"/>
      <c r="O66" s="23"/>
      <c r="P66" s="24"/>
    </row>
    <row r="67" spans="2:16" ht="12.75">
      <c r="B67" s="15"/>
      <c r="C67" s="16"/>
      <c r="D67" s="45"/>
      <c r="E67" s="69">
        <f t="shared" si="10"/>
        <v>52</v>
      </c>
      <c r="F67" s="128">
        <f t="shared" si="11"/>
        <v>40940</v>
      </c>
      <c r="G67" s="70">
        <f t="shared" si="1"/>
        <v>0.0477</v>
      </c>
      <c r="H67" s="74">
        <f t="shared" si="2"/>
        <v>37673.23840000003</v>
      </c>
      <c r="I67" s="74">
        <f t="shared" si="3"/>
        <v>37673.2376</v>
      </c>
      <c r="J67" s="74">
        <f t="shared" si="4"/>
        <v>-373.8549</v>
      </c>
      <c r="K67" s="74">
        <f t="shared" si="5"/>
        <v>-149.7511</v>
      </c>
      <c r="L67" s="74">
        <f t="shared" si="6"/>
        <v>-224.1038</v>
      </c>
      <c r="M67" s="75"/>
      <c r="N67" s="48"/>
      <c r="O67" s="23"/>
      <c r="P67" s="24"/>
    </row>
    <row r="68" spans="2:16" ht="12.75">
      <c r="B68" s="15"/>
      <c r="C68" s="16"/>
      <c r="D68" s="45"/>
      <c r="E68" s="69">
        <f t="shared" si="10"/>
        <v>53</v>
      </c>
      <c r="F68" s="128">
        <f t="shared" si="11"/>
        <v>40969</v>
      </c>
      <c r="G68" s="70">
        <f t="shared" si="1"/>
        <v>0.0477</v>
      </c>
      <c r="H68" s="74">
        <f t="shared" si="2"/>
        <v>37449.134600000034</v>
      </c>
      <c r="I68" s="74">
        <f t="shared" si="3"/>
        <v>37449.1338</v>
      </c>
      <c r="J68" s="74">
        <f t="shared" si="4"/>
        <v>-373.8549</v>
      </c>
      <c r="K68" s="74">
        <f t="shared" si="5"/>
        <v>-148.8603</v>
      </c>
      <c r="L68" s="74">
        <f t="shared" si="6"/>
        <v>-224.9946</v>
      </c>
      <c r="M68" s="75"/>
      <c r="N68" s="48"/>
      <c r="O68" s="23"/>
      <c r="P68" s="24"/>
    </row>
    <row r="69" spans="2:16" ht="12.75">
      <c r="B69" s="15"/>
      <c r="C69" s="16"/>
      <c r="D69" s="45"/>
      <c r="E69" s="69">
        <f t="shared" si="10"/>
        <v>54</v>
      </c>
      <c r="F69" s="128">
        <f t="shared" si="11"/>
        <v>41000</v>
      </c>
      <c r="G69" s="70">
        <f t="shared" si="1"/>
        <v>0.0477</v>
      </c>
      <c r="H69" s="74">
        <f t="shared" si="2"/>
        <v>37224.140000000036</v>
      </c>
      <c r="I69" s="74">
        <f t="shared" si="3"/>
        <v>37224.1392</v>
      </c>
      <c r="J69" s="74">
        <f t="shared" si="4"/>
        <v>-373.8549</v>
      </c>
      <c r="K69" s="74">
        <f t="shared" si="5"/>
        <v>-147.966</v>
      </c>
      <c r="L69" s="74">
        <f t="shared" si="6"/>
        <v>-225.8889</v>
      </c>
      <c r="M69" s="75"/>
      <c r="N69" s="48"/>
      <c r="O69" s="23"/>
      <c r="P69" s="24"/>
    </row>
    <row r="70" spans="2:16" ht="12.75">
      <c r="B70" s="15"/>
      <c r="C70" s="16"/>
      <c r="D70" s="45"/>
      <c r="E70" s="69">
        <f t="shared" si="10"/>
        <v>55</v>
      </c>
      <c r="F70" s="128">
        <f t="shared" si="11"/>
        <v>41030</v>
      </c>
      <c r="G70" s="70">
        <f t="shared" si="1"/>
        <v>0.0477</v>
      </c>
      <c r="H70" s="74">
        <f t="shared" si="2"/>
        <v>36998.25110000004</v>
      </c>
      <c r="I70" s="74">
        <f t="shared" si="3"/>
        <v>36998.2503</v>
      </c>
      <c r="J70" s="74">
        <f t="shared" si="4"/>
        <v>-373.8549</v>
      </c>
      <c r="K70" s="74">
        <f t="shared" si="5"/>
        <v>-147.068</v>
      </c>
      <c r="L70" s="74">
        <f t="shared" si="6"/>
        <v>-226.7869</v>
      </c>
      <c r="M70" s="75"/>
      <c r="N70" s="48"/>
      <c r="O70" s="23"/>
      <c r="P70" s="24"/>
    </row>
    <row r="71" spans="2:16" ht="12.75">
      <c r="B71" s="15"/>
      <c r="C71" s="16"/>
      <c r="D71" s="45"/>
      <c r="E71" s="69">
        <f t="shared" si="10"/>
        <v>56</v>
      </c>
      <c r="F71" s="128">
        <f t="shared" si="11"/>
        <v>41061</v>
      </c>
      <c r="G71" s="70">
        <f t="shared" si="1"/>
        <v>0.0477</v>
      </c>
      <c r="H71" s="74">
        <f t="shared" si="2"/>
        <v>36771.464300000036</v>
      </c>
      <c r="I71" s="74">
        <f t="shared" si="3"/>
        <v>36771.4634</v>
      </c>
      <c r="J71" s="74">
        <f t="shared" si="4"/>
        <v>-373.8549</v>
      </c>
      <c r="K71" s="74">
        <f t="shared" si="5"/>
        <v>-146.1666</v>
      </c>
      <c r="L71" s="74">
        <f t="shared" si="6"/>
        <v>-227.6883</v>
      </c>
      <c r="M71" s="75"/>
      <c r="N71" s="48"/>
      <c r="O71" s="23"/>
      <c r="P71" s="24"/>
    </row>
    <row r="72" spans="2:16" ht="12.75">
      <c r="B72" s="15"/>
      <c r="C72" s="16"/>
      <c r="D72" s="45"/>
      <c r="E72" s="69">
        <f t="shared" si="10"/>
        <v>57</v>
      </c>
      <c r="F72" s="128">
        <f t="shared" si="11"/>
        <v>41091</v>
      </c>
      <c r="G72" s="70">
        <f t="shared" si="1"/>
        <v>0.0477</v>
      </c>
      <c r="H72" s="74">
        <f t="shared" si="2"/>
        <v>36543.776000000034</v>
      </c>
      <c r="I72" s="74">
        <f t="shared" si="3"/>
        <v>36543.7751</v>
      </c>
      <c r="J72" s="74">
        <f t="shared" si="4"/>
        <v>-373.8549</v>
      </c>
      <c r="K72" s="74">
        <f t="shared" si="5"/>
        <v>-145.2615</v>
      </c>
      <c r="L72" s="74">
        <f t="shared" si="6"/>
        <v>-228.5934</v>
      </c>
      <c r="M72" s="75"/>
      <c r="N72" s="48"/>
      <c r="O72" s="23"/>
      <c r="P72" s="24"/>
    </row>
    <row r="73" spans="2:16" ht="12.75">
      <c r="B73" s="15"/>
      <c r="C73" s="16"/>
      <c r="D73" s="45"/>
      <c r="E73" s="69">
        <f t="shared" si="10"/>
        <v>58</v>
      </c>
      <c r="F73" s="128">
        <f t="shared" si="11"/>
        <v>41122</v>
      </c>
      <c r="G73" s="70">
        <f t="shared" si="1"/>
        <v>0.0477</v>
      </c>
      <c r="H73" s="74">
        <f t="shared" si="2"/>
        <v>36315.18260000004</v>
      </c>
      <c r="I73" s="74">
        <f t="shared" si="3"/>
        <v>36315.1817</v>
      </c>
      <c r="J73" s="74">
        <f t="shared" si="4"/>
        <v>-373.8549</v>
      </c>
      <c r="K73" s="74">
        <f t="shared" si="5"/>
        <v>-144.3528</v>
      </c>
      <c r="L73" s="74">
        <f t="shared" si="6"/>
        <v>-229.5021</v>
      </c>
      <c r="M73" s="75"/>
      <c r="N73" s="48"/>
      <c r="O73" s="23"/>
      <c r="P73" s="24"/>
    </row>
    <row r="74" spans="2:16" ht="12.75">
      <c r="B74" s="15"/>
      <c r="C74" s="16"/>
      <c r="D74" s="45"/>
      <c r="E74" s="69">
        <f t="shared" si="10"/>
        <v>59</v>
      </c>
      <c r="F74" s="128">
        <f t="shared" si="11"/>
        <v>41153</v>
      </c>
      <c r="G74" s="70">
        <f t="shared" si="1"/>
        <v>0.0477</v>
      </c>
      <c r="H74" s="74">
        <f t="shared" si="2"/>
        <v>36085.680600000036</v>
      </c>
      <c r="I74" s="74">
        <f t="shared" si="3"/>
        <v>36085.6796</v>
      </c>
      <c r="J74" s="74">
        <f t="shared" si="4"/>
        <v>-373.8549</v>
      </c>
      <c r="K74" s="74">
        <f t="shared" si="5"/>
        <v>-143.4406</v>
      </c>
      <c r="L74" s="74">
        <f t="shared" si="6"/>
        <v>-230.4143</v>
      </c>
      <c r="M74" s="75"/>
      <c r="N74" s="48"/>
      <c r="O74" s="23"/>
      <c r="P74" s="24"/>
    </row>
    <row r="75" spans="2:16" ht="12.75">
      <c r="B75" s="15"/>
      <c r="C75" s="16"/>
      <c r="D75" s="45"/>
      <c r="E75" s="69">
        <f t="shared" si="10"/>
        <v>60</v>
      </c>
      <c r="F75" s="128">
        <f t="shared" si="11"/>
        <v>41183</v>
      </c>
      <c r="G75" s="70">
        <f t="shared" si="1"/>
        <v>0.0477</v>
      </c>
      <c r="H75" s="74">
        <f t="shared" si="2"/>
        <v>35855.26630000004</v>
      </c>
      <c r="I75" s="74">
        <f t="shared" si="3"/>
        <v>35855.2653</v>
      </c>
      <c r="J75" s="74">
        <f t="shared" si="4"/>
        <v>-373.8549</v>
      </c>
      <c r="K75" s="74">
        <f t="shared" si="5"/>
        <v>-142.5247</v>
      </c>
      <c r="L75" s="74">
        <f t="shared" si="6"/>
        <v>-231.3302</v>
      </c>
      <c r="M75" s="75"/>
      <c r="N75" s="48"/>
      <c r="O75" s="23"/>
      <c r="P75" s="24"/>
    </row>
    <row r="76" spans="2:16" ht="12.75">
      <c r="B76" s="15"/>
      <c r="C76" s="16"/>
      <c r="D76" s="45"/>
      <c r="E76" s="69">
        <f aca="true" t="shared" si="12" ref="E76:E139">1+E75</f>
        <v>61</v>
      </c>
      <c r="F76" s="128">
        <f aca="true" t="shared" si="13" ref="F76:F139">IF(H76&gt;0.01,DATE(YEAR($F$16),MONTH($F$16)+(E76-1)*12/PERYR,DAY($F$16)),"")</f>
        <v>41214</v>
      </c>
      <c r="G76" s="70">
        <f t="shared" si="1"/>
        <v>0.0477</v>
      </c>
      <c r="H76" s="74">
        <f t="shared" si="2"/>
        <v>35623.93610000004</v>
      </c>
      <c r="I76" s="74">
        <f t="shared" si="3"/>
        <v>35623.9351</v>
      </c>
      <c r="J76" s="74">
        <f t="shared" si="4"/>
        <v>-373.8549</v>
      </c>
      <c r="K76" s="74">
        <f t="shared" si="5"/>
        <v>-141.6051</v>
      </c>
      <c r="L76" s="74">
        <f t="shared" si="6"/>
        <v>-232.2498</v>
      </c>
      <c r="M76" s="75"/>
      <c r="N76" s="48"/>
      <c r="O76" s="23"/>
      <c r="P76" s="24"/>
    </row>
    <row r="77" spans="2:16" ht="12.75">
      <c r="B77" s="15"/>
      <c r="C77" s="16"/>
      <c r="D77" s="45"/>
      <c r="E77" s="69">
        <f t="shared" si="12"/>
        <v>62</v>
      </c>
      <c r="F77" s="128">
        <f t="shared" si="13"/>
        <v>41244</v>
      </c>
      <c r="G77" s="70">
        <f t="shared" si="1"/>
        <v>0.0477</v>
      </c>
      <c r="H77" s="74">
        <f t="shared" si="2"/>
        <v>35391.68640000004</v>
      </c>
      <c r="I77" s="74">
        <f t="shared" si="3"/>
        <v>35391.6853</v>
      </c>
      <c r="J77" s="74">
        <f t="shared" si="4"/>
        <v>-373.8549</v>
      </c>
      <c r="K77" s="74">
        <f t="shared" si="5"/>
        <v>-140.6819</v>
      </c>
      <c r="L77" s="74">
        <f t="shared" si="6"/>
        <v>-233.173</v>
      </c>
      <c r="M77" s="75"/>
      <c r="N77" s="48"/>
      <c r="O77" s="23"/>
      <c r="P77" s="24"/>
    </row>
    <row r="78" spans="2:16" ht="12.75">
      <c r="B78" s="15"/>
      <c r="C78" s="16"/>
      <c r="D78" s="45"/>
      <c r="E78" s="69">
        <f t="shared" si="12"/>
        <v>63</v>
      </c>
      <c r="F78" s="128">
        <f t="shared" si="13"/>
        <v>41275</v>
      </c>
      <c r="G78" s="70">
        <f t="shared" si="1"/>
        <v>0.0477</v>
      </c>
      <c r="H78" s="74">
        <f t="shared" si="2"/>
        <v>35158.513500000045</v>
      </c>
      <c r="I78" s="74">
        <f t="shared" si="3"/>
        <v>35158.5123</v>
      </c>
      <c r="J78" s="74">
        <f t="shared" si="4"/>
        <v>-373.8549</v>
      </c>
      <c r="K78" s="74">
        <f t="shared" si="5"/>
        <v>-139.7551</v>
      </c>
      <c r="L78" s="74">
        <f t="shared" si="6"/>
        <v>-234.0998</v>
      </c>
      <c r="M78" s="75"/>
      <c r="N78" s="48"/>
      <c r="O78" s="23"/>
      <c r="P78" s="24"/>
    </row>
    <row r="79" spans="2:16" ht="12.75">
      <c r="B79" s="15"/>
      <c r="C79" s="16"/>
      <c r="D79" s="45"/>
      <c r="E79" s="69">
        <f t="shared" si="12"/>
        <v>64</v>
      </c>
      <c r="F79" s="128">
        <f t="shared" si="13"/>
        <v>41306</v>
      </c>
      <c r="G79" s="70">
        <f t="shared" si="1"/>
        <v>0.0477</v>
      </c>
      <c r="H79" s="74">
        <f t="shared" si="2"/>
        <v>34924.41370000004</v>
      </c>
      <c r="I79" s="74">
        <f t="shared" si="3"/>
        <v>34924.4125</v>
      </c>
      <c r="J79" s="74">
        <f t="shared" si="4"/>
        <v>-373.8549</v>
      </c>
      <c r="K79" s="74">
        <f t="shared" si="5"/>
        <v>-138.8245</v>
      </c>
      <c r="L79" s="74">
        <f t="shared" si="6"/>
        <v>-235.0304</v>
      </c>
      <c r="M79" s="75"/>
      <c r="N79" s="48"/>
      <c r="O79" s="23"/>
      <c r="P79" s="24"/>
    </row>
    <row r="80" spans="2:16" ht="12.75">
      <c r="B80" s="15"/>
      <c r="C80" s="16"/>
      <c r="D80" s="45"/>
      <c r="E80" s="69">
        <f t="shared" si="12"/>
        <v>65</v>
      </c>
      <c r="F80" s="128">
        <f t="shared" si="13"/>
        <v>41334</v>
      </c>
      <c r="G80" s="70">
        <f t="shared" si="1"/>
        <v>0.0477</v>
      </c>
      <c r="H80" s="74">
        <f t="shared" si="2"/>
        <v>34689.38340000004</v>
      </c>
      <c r="I80" s="74">
        <f t="shared" si="3"/>
        <v>34689.3821</v>
      </c>
      <c r="J80" s="74">
        <f t="shared" si="4"/>
        <v>-373.8549</v>
      </c>
      <c r="K80" s="74">
        <f t="shared" si="5"/>
        <v>-137.8903</v>
      </c>
      <c r="L80" s="74">
        <f t="shared" si="6"/>
        <v>-235.9646</v>
      </c>
      <c r="M80" s="75"/>
      <c r="N80" s="48"/>
      <c r="O80" s="23"/>
      <c r="P80" s="24"/>
    </row>
    <row r="81" spans="2:16" ht="12.75">
      <c r="B81" s="15"/>
      <c r="C81" s="16"/>
      <c r="D81" s="45"/>
      <c r="E81" s="69">
        <f t="shared" si="12"/>
        <v>66</v>
      </c>
      <c r="F81" s="128">
        <f t="shared" si="13"/>
        <v>41365</v>
      </c>
      <c r="G81" s="70">
        <f t="shared" si="1"/>
        <v>0.0477</v>
      </c>
      <c r="H81" s="74">
        <f t="shared" si="2"/>
        <v>34453.41880000004</v>
      </c>
      <c r="I81" s="74">
        <f t="shared" si="3"/>
        <v>34453.4175</v>
      </c>
      <c r="J81" s="74">
        <f t="shared" si="4"/>
        <v>-373.8549</v>
      </c>
      <c r="K81" s="74">
        <f t="shared" si="5"/>
        <v>-136.9523</v>
      </c>
      <c r="L81" s="74">
        <f t="shared" si="6"/>
        <v>-236.9026</v>
      </c>
      <c r="M81" s="75"/>
      <c r="N81" s="48"/>
      <c r="O81" s="23"/>
      <c r="P81" s="24"/>
    </row>
    <row r="82" spans="2:16" ht="12.75">
      <c r="B82" s="15"/>
      <c r="C82" s="16"/>
      <c r="D82" s="45"/>
      <c r="E82" s="69">
        <f t="shared" si="12"/>
        <v>67</v>
      </c>
      <c r="F82" s="128">
        <f t="shared" si="13"/>
        <v>41395</v>
      </c>
      <c r="G82" s="70">
        <f aca="true" t="shared" si="14" ref="G82:G145">IF(E82&lt;=data6*$C$12,G81,"")</f>
        <v>0.0477</v>
      </c>
      <c r="H82" s="74">
        <f aca="true" t="shared" si="15" ref="H82:H145">IF(OR($C$12&lt;0.05,I82&lt;0.05,PERYR&lt;0.05),0,H81+ROUND(PPMT(G81/PERYR,1,$C$11-E81+1,H81),4))</f>
        <v>34216.51630000005</v>
      </c>
      <c r="I82" s="74">
        <f aca="true" t="shared" si="16" ref="I82:I145">IF(H81&gt;0.05,ROUND(I81+L81+M81,4),0)</f>
        <v>34216.5149</v>
      </c>
      <c r="J82" s="74">
        <f aca="true" t="shared" si="17" ref="J82:J145">IF(OR($C$12&lt;0.05,I82&lt;0.05,PERYR&lt;0.05,H82&lt;0.05),0,(ROUND(IF(J81+I82&lt;0,-I82+K82,IF($C$10=0,PMT(G82/PERYR,$C$11-E81,H82),-$C$13)),4)))</f>
        <v>-373.8549</v>
      </c>
      <c r="K82" s="74">
        <f aca="true" t="shared" si="18" ref="K82:K145">IF(OR($C$12&lt;0.05,I82&lt;0.05,PERYR&lt;0.05,H82&lt;0.05),0,(ROUND(IPMT(G82/PERYR,1,$C$11-E81,I82),4)))</f>
        <v>-136.0106</v>
      </c>
      <c r="L82" s="74">
        <f aca="true" t="shared" si="19" ref="L82:L145">-ROUND(MIN(I82,K82-J82),4)</f>
        <v>-237.8443</v>
      </c>
      <c r="M82" s="75"/>
      <c r="N82" s="48"/>
      <c r="O82" s="23"/>
      <c r="P82" s="24"/>
    </row>
    <row r="83" spans="2:16" ht="12.75">
      <c r="B83" s="15"/>
      <c r="C83" s="16"/>
      <c r="D83" s="45"/>
      <c r="E83" s="69">
        <f t="shared" si="12"/>
        <v>68</v>
      </c>
      <c r="F83" s="128">
        <f t="shared" si="13"/>
        <v>41426</v>
      </c>
      <c r="G83" s="70">
        <f t="shared" si="14"/>
        <v>0.0477</v>
      </c>
      <c r="H83" s="74">
        <f t="shared" si="15"/>
        <v>33978.67210000005</v>
      </c>
      <c r="I83" s="74">
        <f t="shared" si="16"/>
        <v>33978.6706</v>
      </c>
      <c r="J83" s="74">
        <f t="shared" si="17"/>
        <v>-373.8549</v>
      </c>
      <c r="K83" s="74">
        <f t="shared" si="18"/>
        <v>-135.0652</v>
      </c>
      <c r="L83" s="74">
        <f t="shared" si="19"/>
        <v>-238.7897</v>
      </c>
      <c r="M83" s="75"/>
      <c r="N83" s="48"/>
      <c r="O83" s="23"/>
      <c r="P83" s="24"/>
    </row>
    <row r="84" spans="2:16" ht="12.75">
      <c r="B84" s="15"/>
      <c r="C84" s="16"/>
      <c r="D84" s="45"/>
      <c r="E84" s="69">
        <f t="shared" si="12"/>
        <v>69</v>
      </c>
      <c r="F84" s="128">
        <f t="shared" si="13"/>
        <v>41456</v>
      </c>
      <c r="G84" s="70">
        <f t="shared" si="14"/>
        <v>0.0477</v>
      </c>
      <c r="H84" s="74">
        <f t="shared" si="15"/>
        <v>33739.882400000046</v>
      </c>
      <c r="I84" s="74">
        <f t="shared" si="16"/>
        <v>33739.8809</v>
      </c>
      <c r="J84" s="74">
        <f t="shared" si="17"/>
        <v>-373.8549</v>
      </c>
      <c r="K84" s="74">
        <f t="shared" si="18"/>
        <v>-134.116</v>
      </c>
      <c r="L84" s="74">
        <f t="shared" si="19"/>
        <v>-239.7389</v>
      </c>
      <c r="M84" s="75"/>
      <c r="N84" s="48"/>
      <c r="O84" s="23"/>
      <c r="P84" s="24"/>
    </row>
    <row r="85" spans="2:16" ht="12.75">
      <c r="B85" s="15"/>
      <c r="C85" s="16"/>
      <c r="D85" s="45"/>
      <c r="E85" s="69">
        <f t="shared" si="12"/>
        <v>70</v>
      </c>
      <c r="F85" s="128">
        <f t="shared" si="13"/>
        <v>41487</v>
      </c>
      <c r="G85" s="70">
        <f t="shared" si="14"/>
        <v>0.0477</v>
      </c>
      <c r="H85" s="74">
        <f t="shared" si="15"/>
        <v>33500.14360000005</v>
      </c>
      <c r="I85" s="74">
        <f t="shared" si="16"/>
        <v>33500.142</v>
      </c>
      <c r="J85" s="74">
        <f t="shared" si="17"/>
        <v>-373.8549</v>
      </c>
      <c r="K85" s="74">
        <f t="shared" si="18"/>
        <v>-133.1631</v>
      </c>
      <c r="L85" s="74">
        <f t="shared" si="19"/>
        <v>-240.6918</v>
      </c>
      <c r="M85" s="75"/>
      <c r="N85" s="48"/>
      <c r="O85" s="23"/>
      <c r="P85" s="24"/>
    </row>
    <row r="86" spans="2:16" ht="12.75">
      <c r="B86" s="15"/>
      <c r="C86" s="16"/>
      <c r="D86" s="45"/>
      <c r="E86" s="69">
        <f t="shared" si="12"/>
        <v>71</v>
      </c>
      <c r="F86" s="128">
        <f t="shared" si="13"/>
        <v>41518</v>
      </c>
      <c r="G86" s="70">
        <f t="shared" si="14"/>
        <v>0.0477</v>
      </c>
      <c r="H86" s="74">
        <f t="shared" si="15"/>
        <v>33259.451800000046</v>
      </c>
      <c r="I86" s="74">
        <f t="shared" si="16"/>
        <v>33259.4502</v>
      </c>
      <c r="J86" s="74">
        <f t="shared" si="17"/>
        <v>-373.8549</v>
      </c>
      <c r="K86" s="74">
        <f t="shared" si="18"/>
        <v>-132.2063</v>
      </c>
      <c r="L86" s="74">
        <f t="shared" si="19"/>
        <v>-241.6486</v>
      </c>
      <c r="M86" s="75"/>
      <c r="N86" s="48"/>
      <c r="O86" s="23"/>
      <c r="P86" s="24"/>
    </row>
    <row r="87" spans="2:16" ht="12.75">
      <c r="B87" s="15"/>
      <c r="C87" s="16"/>
      <c r="D87" s="45"/>
      <c r="E87" s="69">
        <f t="shared" si="12"/>
        <v>72</v>
      </c>
      <c r="F87" s="128">
        <f t="shared" si="13"/>
        <v>41548</v>
      </c>
      <c r="G87" s="70">
        <f t="shared" si="14"/>
        <v>0.0477</v>
      </c>
      <c r="H87" s="74">
        <f t="shared" si="15"/>
        <v>33017.803200000046</v>
      </c>
      <c r="I87" s="74">
        <f t="shared" si="16"/>
        <v>33017.8016</v>
      </c>
      <c r="J87" s="74">
        <f t="shared" si="17"/>
        <v>-373.8549</v>
      </c>
      <c r="K87" s="74">
        <f t="shared" si="18"/>
        <v>-131.2458</v>
      </c>
      <c r="L87" s="74">
        <f t="shared" si="19"/>
        <v>-242.6091</v>
      </c>
      <c r="M87" s="75"/>
      <c r="N87" s="48"/>
      <c r="O87" s="23"/>
      <c r="P87" s="24"/>
    </row>
    <row r="88" spans="2:16" ht="12.75">
      <c r="B88" s="15"/>
      <c r="C88" s="16"/>
      <c r="D88" s="45"/>
      <c r="E88" s="69">
        <f t="shared" si="12"/>
        <v>73</v>
      </c>
      <c r="F88" s="128">
        <f t="shared" si="13"/>
        <v>41579</v>
      </c>
      <c r="G88" s="70">
        <f t="shared" si="14"/>
        <v>0.0477</v>
      </c>
      <c r="H88" s="74">
        <f t="shared" si="15"/>
        <v>32775.194100000044</v>
      </c>
      <c r="I88" s="74">
        <f t="shared" si="16"/>
        <v>32775.1925</v>
      </c>
      <c r="J88" s="74">
        <f t="shared" si="17"/>
        <v>-373.8549</v>
      </c>
      <c r="K88" s="74">
        <f t="shared" si="18"/>
        <v>-130.2814</v>
      </c>
      <c r="L88" s="74">
        <f t="shared" si="19"/>
        <v>-243.5735</v>
      </c>
      <c r="M88" s="75"/>
      <c r="N88" s="48"/>
      <c r="O88" s="23"/>
      <c r="P88" s="24"/>
    </row>
    <row r="89" spans="2:16" ht="12.75">
      <c r="B89" s="15"/>
      <c r="C89" s="16"/>
      <c r="D89" s="45"/>
      <c r="E89" s="69">
        <f t="shared" si="12"/>
        <v>74</v>
      </c>
      <c r="F89" s="128">
        <f t="shared" si="13"/>
        <v>41609</v>
      </c>
      <c r="G89" s="70">
        <f t="shared" si="14"/>
        <v>0.0477</v>
      </c>
      <c r="H89" s="74">
        <f t="shared" si="15"/>
        <v>32531.620600000046</v>
      </c>
      <c r="I89" s="74">
        <f t="shared" si="16"/>
        <v>32531.619</v>
      </c>
      <c r="J89" s="74">
        <f t="shared" si="17"/>
        <v>-373.8549</v>
      </c>
      <c r="K89" s="74">
        <f t="shared" si="18"/>
        <v>-129.3132</v>
      </c>
      <c r="L89" s="74">
        <f t="shared" si="19"/>
        <v>-244.5417</v>
      </c>
      <c r="M89" s="75"/>
      <c r="N89" s="48"/>
      <c r="O89" s="23"/>
      <c r="P89" s="24"/>
    </row>
    <row r="90" spans="2:16" ht="12.75">
      <c r="B90" s="15"/>
      <c r="C90" s="16"/>
      <c r="D90" s="45"/>
      <c r="E90" s="69">
        <f t="shared" si="12"/>
        <v>75</v>
      </c>
      <c r="F90" s="128">
        <f t="shared" si="13"/>
        <v>41640</v>
      </c>
      <c r="G90" s="70">
        <f t="shared" si="14"/>
        <v>0.0477</v>
      </c>
      <c r="H90" s="74">
        <f t="shared" si="15"/>
        <v>32287.078900000044</v>
      </c>
      <c r="I90" s="74">
        <f t="shared" si="16"/>
        <v>32287.0773</v>
      </c>
      <c r="J90" s="74">
        <f t="shared" si="17"/>
        <v>-373.8549</v>
      </c>
      <c r="K90" s="74">
        <f t="shared" si="18"/>
        <v>-128.3411</v>
      </c>
      <c r="L90" s="74">
        <f t="shared" si="19"/>
        <v>-245.5138</v>
      </c>
      <c r="M90" s="75"/>
      <c r="N90" s="48"/>
      <c r="O90" s="23"/>
      <c r="P90" s="24"/>
    </row>
    <row r="91" spans="2:16" ht="12.75">
      <c r="B91" s="15"/>
      <c r="C91" s="16"/>
      <c r="D91" s="45"/>
      <c r="E91" s="69">
        <f t="shared" si="12"/>
        <v>76</v>
      </c>
      <c r="F91" s="128">
        <f t="shared" si="13"/>
        <v>41671</v>
      </c>
      <c r="G91" s="70">
        <f t="shared" si="14"/>
        <v>0.0477</v>
      </c>
      <c r="H91" s="74">
        <f t="shared" si="15"/>
        <v>32041.565200000045</v>
      </c>
      <c r="I91" s="74">
        <f t="shared" si="16"/>
        <v>32041.5635</v>
      </c>
      <c r="J91" s="74">
        <f t="shared" si="17"/>
        <v>-373.8549</v>
      </c>
      <c r="K91" s="74">
        <f t="shared" si="18"/>
        <v>-127.3652</v>
      </c>
      <c r="L91" s="74">
        <f t="shared" si="19"/>
        <v>-246.4897</v>
      </c>
      <c r="M91" s="75"/>
      <c r="N91" s="48"/>
      <c r="O91" s="23"/>
      <c r="P91" s="24"/>
    </row>
    <row r="92" spans="2:16" ht="12.75">
      <c r="B92" s="15"/>
      <c r="C92" s="16"/>
      <c r="D92" s="45"/>
      <c r="E92" s="69">
        <f t="shared" si="12"/>
        <v>77</v>
      </c>
      <c r="F92" s="128">
        <f t="shared" si="13"/>
        <v>41699</v>
      </c>
      <c r="G92" s="70">
        <f t="shared" si="14"/>
        <v>0.0477</v>
      </c>
      <c r="H92" s="74">
        <f t="shared" si="15"/>
        <v>31795.075500000046</v>
      </c>
      <c r="I92" s="74">
        <f t="shared" si="16"/>
        <v>31795.0738</v>
      </c>
      <c r="J92" s="74">
        <f t="shared" si="17"/>
        <v>-373.8549</v>
      </c>
      <c r="K92" s="74">
        <f t="shared" si="18"/>
        <v>-126.3854</v>
      </c>
      <c r="L92" s="74">
        <f t="shared" si="19"/>
        <v>-247.4695</v>
      </c>
      <c r="M92" s="75"/>
      <c r="N92" s="48"/>
      <c r="O92" s="23"/>
      <c r="P92" s="24"/>
    </row>
    <row r="93" spans="2:16" ht="12.75">
      <c r="B93" s="15"/>
      <c r="C93" s="16"/>
      <c r="D93" s="45"/>
      <c r="E93" s="69">
        <f t="shared" si="12"/>
        <v>78</v>
      </c>
      <c r="F93" s="128">
        <f t="shared" si="13"/>
        <v>41730</v>
      </c>
      <c r="G93" s="70">
        <f t="shared" si="14"/>
        <v>0.0477</v>
      </c>
      <c r="H93" s="74">
        <f t="shared" si="15"/>
        <v>31547.606000000047</v>
      </c>
      <c r="I93" s="74">
        <f t="shared" si="16"/>
        <v>31547.6043</v>
      </c>
      <c r="J93" s="74">
        <f t="shared" si="17"/>
        <v>-373.8549</v>
      </c>
      <c r="K93" s="74">
        <f t="shared" si="18"/>
        <v>-125.4017</v>
      </c>
      <c r="L93" s="74">
        <f t="shared" si="19"/>
        <v>-248.4532</v>
      </c>
      <c r="M93" s="75"/>
      <c r="N93" s="48"/>
      <c r="O93" s="23"/>
      <c r="P93" s="24"/>
    </row>
    <row r="94" spans="2:16" ht="12.75">
      <c r="B94" s="15"/>
      <c r="C94" s="16"/>
      <c r="D94" s="45"/>
      <c r="E94" s="69">
        <f t="shared" si="12"/>
        <v>79</v>
      </c>
      <c r="F94" s="128">
        <f t="shared" si="13"/>
        <v>41760</v>
      </c>
      <c r="G94" s="70">
        <f t="shared" si="14"/>
        <v>0.0477</v>
      </c>
      <c r="H94" s="74">
        <f t="shared" si="15"/>
        <v>31299.15290000005</v>
      </c>
      <c r="I94" s="74">
        <f t="shared" si="16"/>
        <v>31299.1511</v>
      </c>
      <c r="J94" s="74">
        <f t="shared" si="17"/>
        <v>-373.8549</v>
      </c>
      <c r="K94" s="74">
        <f t="shared" si="18"/>
        <v>-124.4141</v>
      </c>
      <c r="L94" s="74">
        <f t="shared" si="19"/>
        <v>-249.4408</v>
      </c>
      <c r="M94" s="75"/>
      <c r="N94" s="48"/>
      <c r="O94" s="23"/>
      <c r="P94" s="24"/>
    </row>
    <row r="95" spans="2:16" ht="12.75">
      <c r="B95" s="15"/>
      <c r="C95" s="16"/>
      <c r="D95" s="45"/>
      <c r="E95" s="69">
        <f t="shared" si="12"/>
        <v>80</v>
      </c>
      <c r="F95" s="128">
        <f t="shared" si="13"/>
        <v>41791</v>
      </c>
      <c r="G95" s="70">
        <f t="shared" si="14"/>
        <v>0.0477</v>
      </c>
      <c r="H95" s="74">
        <f t="shared" si="15"/>
        <v>31049.71220000005</v>
      </c>
      <c r="I95" s="74">
        <f t="shared" si="16"/>
        <v>31049.7103</v>
      </c>
      <c r="J95" s="74">
        <f t="shared" si="17"/>
        <v>-373.8549</v>
      </c>
      <c r="K95" s="74">
        <f t="shared" si="18"/>
        <v>-123.4226</v>
      </c>
      <c r="L95" s="74">
        <f t="shared" si="19"/>
        <v>-250.4323</v>
      </c>
      <c r="M95" s="75"/>
      <c r="N95" s="48"/>
      <c r="O95" s="23"/>
      <c r="P95" s="24"/>
    </row>
    <row r="96" spans="2:16" ht="12.75">
      <c r="B96" s="15"/>
      <c r="C96" s="16"/>
      <c r="D96" s="45"/>
      <c r="E96" s="69">
        <f t="shared" si="12"/>
        <v>81</v>
      </c>
      <c r="F96" s="128">
        <f t="shared" si="13"/>
        <v>41821</v>
      </c>
      <c r="G96" s="70">
        <f t="shared" si="14"/>
        <v>0.0477</v>
      </c>
      <c r="H96" s="74">
        <f t="shared" si="15"/>
        <v>30799.27990000005</v>
      </c>
      <c r="I96" s="74">
        <f t="shared" si="16"/>
        <v>30799.278</v>
      </c>
      <c r="J96" s="74">
        <f t="shared" si="17"/>
        <v>-373.8549</v>
      </c>
      <c r="K96" s="74">
        <f t="shared" si="18"/>
        <v>-122.4271</v>
      </c>
      <c r="L96" s="74">
        <f t="shared" si="19"/>
        <v>-251.4278</v>
      </c>
      <c r="M96" s="75"/>
      <c r="N96" s="48"/>
      <c r="O96" s="23"/>
      <c r="P96" s="24"/>
    </row>
    <row r="97" spans="2:16" ht="12.75">
      <c r="B97" s="15"/>
      <c r="C97" s="16"/>
      <c r="D97" s="45"/>
      <c r="E97" s="69">
        <f t="shared" si="12"/>
        <v>82</v>
      </c>
      <c r="F97" s="128">
        <f t="shared" si="13"/>
        <v>41852</v>
      </c>
      <c r="G97" s="70">
        <f t="shared" si="14"/>
        <v>0.0477</v>
      </c>
      <c r="H97" s="74">
        <f t="shared" si="15"/>
        <v>30547.85220000005</v>
      </c>
      <c r="I97" s="74">
        <f t="shared" si="16"/>
        <v>30547.8502</v>
      </c>
      <c r="J97" s="74">
        <f t="shared" si="17"/>
        <v>-373.8549</v>
      </c>
      <c r="K97" s="74">
        <f t="shared" si="18"/>
        <v>-121.4277</v>
      </c>
      <c r="L97" s="74">
        <f t="shared" si="19"/>
        <v>-252.4272</v>
      </c>
      <c r="M97" s="75"/>
      <c r="N97" s="48"/>
      <c r="O97" s="23"/>
      <c r="P97" s="24"/>
    </row>
    <row r="98" spans="2:16" ht="12.75">
      <c r="B98" s="15"/>
      <c r="C98" s="16"/>
      <c r="D98" s="45"/>
      <c r="E98" s="69">
        <f t="shared" si="12"/>
        <v>83</v>
      </c>
      <c r="F98" s="128">
        <f t="shared" si="13"/>
        <v>41883</v>
      </c>
      <c r="G98" s="70">
        <f t="shared" si="14"/>
        <v>0.0477</v>
      </c>
      <c r="H98" s="74">
        <f t="shared" si="15"/>
        <v>30295.42500000005</v>
      </c>
      <c r="I98" s="74">
        <f t="shared" si="16"/>
        <v>30295.423</v>
      </c>
      <c r="J98" s="74">
        <f t="shared" si="17"/>
        <v>-373.8549</v>
      </c>
      <c r="K98" s="74">
        <f t="shared" si="18"/>
        <v>-120.4243</v>
      </c>
      <c r="L98" s="74">
        <f t="shared" si="19"/>
        <v>-253.4306</v>
      </c>
      <c r="M98" s="75"/>
      <c r="N98" s="48"/>
      <c r="O98" s="23"/>
      <c r="P98" s="24"/>
    </row>
    <row r="99" spans="2:16" ht="12.75">
      <c r="B99" s="15"/>
      <c r="C99" s="16"/>
      <c r="D99" s="45"/>
      <c r="E99" s="69">
        <f t="shared" si="12"/>
        <v>84</v>
      </c>
      <c r="F99" s="128">
        <f t="shared" si="13"/>
        <v>41913</v>
      </c>
      <c r="G99" s="70">
        <f t="shared" si="14"/>
        <v>0.0477</v>
      </c>
      <c r="H99" s="74">
        <f t="shared" si="15"/>
        <v>30041.99440000005</v>
      </c>
      <c r="I99" s="74">
        <f t="shared" si="16"/>
        <v>30041.9924</v>
      </c>
      <c r="J99" s="74">
        <f t="shared" si="17"/>
        <v>-373.8549</v>
      </c>
      <c r="K99" s="74">
        <f t="shared" si="18"/>
        <v>-119.4169</v>
      </c>
      <c r="L99" s="74">
        <f t="shared" si="19"/>
        <v>-254.438</v>
      </c>
      <c r="M99" s="75"/>
      <c r="N99" s="48"/>
      <c r="O99" s="23"/>
      <c r="P99" s="24"/>
    </row>
    <row r="100" spans="2:16" ht="12.75">
      <c r="B100" s="15"/>
      <c r="C100" s="16"/>
      <c r="D100" s="45"/>
      <c r="E100" s="69">
        <f t="shared" si="12"/>
        <v>85</v>
      </c>
      <c r="F100" s="128">
        <f t="shared" si="13"/>
        <v>41944</v>
      </c>
      <c r="G100" s="70">
        <f t="shared" si="14"/>
        <v>0.0477</v>
      </c>
      <c r="H100" s="74">
        <f t="shared" si="15"/>
        <v>29787.556400000052</v>
      </c>
      <c r="I100" s="74">
        <f t="shared" si="16"/>
        <v>29787.5544</v>
      </c>
      <c r="J100" s="74">
        <f t="shared" si="17"/>
        <v>-373.8549</v>
      </c>
      <c r="K100" s="74">
        <f t="shared" si="18"/>
        <v>-118.4055</v>
      </c>
      <c r="L100" s="74">
        <f t="shared" si="19"/>
        <v>-255.4494</v>
      </c>
      <c r="M100" s="75"/>
      <c r="N100" s="48"/>
      <c r="O100" s="23"/>
      <c r="P100" s="24"/>
    </row>
    <row r="101" spans="2:16" ht="12.75">
      <c r="B101" s="15"/>
      <c r="C101" s="16"/>
      <c r="D101" s="45"/>
      <c r="E101" s="69">
        <f t="shared" si="12"/>
        <v>86</v>
      </c>
      <c r="F101" s="128">
        <f t="shared" si="13"/>
        <v>41974</v>
      </c>
      <c r="G101" s="70">
        <f t="shared" si="14"/>
        <v>0.0477</v>
      </c>
      <c r="H101" s="74">
        <f t="shared" si="15"/>
        <v>29532.107100000052</v>
      </c>
      <c r="I101" s="74">
        <f t="shared" si="16"/>
        <v>29532.105</v>
      </c>
      <c r="J101" s="74">
        <f t="shared" si="17"/>
        <v>-373.8549</v>
      </c>
      <c r="K101" s="74">
        <f t="shared" si="18"/>
        <v>-117.3901</v>
      </c>
      <c r="L101" s="74">
        <f t="shared" si="19"/>
        <v>-256.4648</v>
      </c>
      <c r="M101" s="75"/>
      <c r="N101" s="48"/>
      <c r="O101" s="23"/>
      <c r="P101" s="24"/>
    </row>
    <row r="102" spans="2:16" ht="12.75">
      <c r="B102" s="15"/>
      <c r="C102" s="16"/>
      <c r="D102" s="45"/>
      <c r="E102" s="69">
        <f t="shared" si="12"/>
        <v>87</v>
      </c>
      <c r="F102" s="128">
        <f t="shared" si="13"/>
        <v>42005</v>
      </c>
      <c r="G102" s="70">
        <f t="shared" si="14"/>
        <v>0.0477</v>
      </c>
      <c r="H102" s="74">
        <f t="shared" si="15"/>
        <v>29275.64230000005</v>
      </c>
      <c r="I102" s="74">
        <f t="shared" si="16"/>
        <v>29275.6402</v>
      </c>
      <c r="J102" s="74">
        <f t="shared" si="17"/>
        <v>-373.8549</v>
      </c>
      <c r="K102" s="74">
        <f t="shared" si="18"/>
        <v>-116.3707</v>
      </c>
      <c r="L102" s="74">
        <f t="shared" si="19"/>
        <v>-257.4842</v>
      </c>
      <c r="M102" s="75"/>
      <c r="N102" s="48"/>
      <c r="O102" s="23"/>
      <c r="P102" s="24"/>
    </row>
    <row r="103" spans="2:16" ht="12.75">
      <c r="B103" s="15"/>
      <c r="C103" s="16"/>
      <c r="D103" s="45"/>
      <c r="E103" s="69">
        <f t="shared" si="12"/>
        <v>88</v>
      </c>
      <c r="F103" s="128">
        <f t="shared" si="13"/>
        <v>42036</v>
      </c>
      <c r="G103" s="70">
        <f t="shared" si="14"/>
        <v>0.0477</v>
      </c>
      <c r="H103" s="74">
        <f t="shared" si="15"/>
        <v>29018.15810000005</v>
      </c>
      <c r="I103" s="74">
        <f t="shared" si="16"/>
        <v>29018.156</v>
      </c>
      <c r="J103" s="74">
        <f t="shared" si="17"/>
        <v>-373.8549</v>
      </c>
      <c r="K103" s="74">
        <f t="shared" si="18"/>
        <v>-115.3472</v>
      </c>
      <c r="L103" s="74">
        <f t="shared" si="19"/>
        <v>-258.5077</v>
      </c>
      <c r="M103" s="75"/>
      <c r="N103" s="48"/>
      <c r="O103" s="23"/>
      <c r="P103" s="24"/>
    </row>
    <row r="104" spans="2:16" ht="12.75">
      <c r="B104" s="15"/>
      <c r="C104" s="16"/>
      <c r="D104" s="45"/>
      <c r="E104" s="69">
        <f t="shared" si="12"/>
        <v>89</v>
      </c>
      <c r="F104" s="128">
        <f t="shared" si="13"/>
        <v>42064</v>
      </c>
      <c r="G104" s="70">
        <f t="shared" si="14"/>
        <v>0.0477</v>
      </c>
      <c r="H104" s="74">
        <f t="shared" si="15"/>
        <v>28759.650400000053</v>
      </c>
      <c r="I104" s="74">
        <f t="shared" si="16"/>
        <v>28759.6483</v>
      </c>
      <c r="J104" s="74">
        <f t="shared" si="17"/>
        <v>-373.8549</v>
      </c>
      <c r="K104" s="74">
        <f t="shared" si="18"/>
        <v>-114.3196</v>
      </c>
      <c r="L104" s="74">
        <f t="shared" si="19"/>
        <v>-259.5353</v>
      </c>
      <c r="M104" s="75"/>
      <c r="N104" s="48"/>
      <c r="O104" s="23"/>
      <c r="P104" s="24"/>
    </row>
    <row r="105" spans="2:16" ht="12.75">
      <c r="B105" s="15"/>
      <c r="C105" s="16"/>
      <c r="D105" s="45"/>
      <c r="E105" s="69">
        <f t="shared" si="12"/>
        <v>90</v>
      </c>
      <c r="F105" s="128">
        <f t="shared" si="13"/>
        <v>42095</v>
      </c>
      <c r="G105" s="70">
        <f t="shared" si="14"/>
        <v>0.0477</v>
      </c>
      <c r="H105" s="74">
        <f t="shared" si="15"/>
        <v>28500.115100000054</v>
      </c>
      <c r="I105" s="74">
        <f t="shared" si="16"/>
        <v>28500.113</v>
      </c>
      <c r="J105" s="74">
        <f t="shared" si="17"/>
        <v>-373.8549</v>
      </c>
      <c r="K105" s="74">
        <f t="shared" si="18"/>
        <v>-113.2879</v>
      </c>
      <c r="L105" s="74">
        <f t="shared" si="19"/>
        <v>-260.567</v>
      </c>
      <c r="M105" s="75"/>
      <c r="N105" s="48"/>
      <c r="O105" s="23"/>
      <c r="P105" s="24"/>
    </row>
    <row r="106" spans="2:16" ht="12.75">
      <c r="B106" s="15"/>
      <c r="C106" s="16"/>
      <c r="D106" s="45"/>
      <c r="E106" s="69">
        <f t="shared" si="12"/>
        <v>91</v>
      </c>
      <c r="F106" s="128">
        <f t="shared" si="13"/>
        <v>42125</v>
      </c>
      <c r="G106" s="70">
        <f t="shared" si="14"/>
        <v>0.0477</v>
      </c>
      <c r="H106" s="74">
        <f t="shared" si="15"/>
        <v>28239.548200000052</v>
      </c>
      <c r="I106" s="74">
        <f t="shared" si="16"/>
        <v>28239.546</v>
      </c>
      <c r="J106" s="74">
        <f t="shared" si="17"/>
        <v>-373.8549</v>
      </c>
      <c r="K106" s="74">
        <f t="shared" si="18"/>
        <v>-112.2522</v>
      </c>
      <c r="L106" s="74">
        <f t="shared" si="19"/>
        <v>-261.6027</v>
      </c>
      <c r="M106" s="75"/>
      <c r="N106" s="48"/>
      <c r="O106" s="23"/>
      <c r="P106" s="24"/>
    </row>
    <row r="107" spans="2:16" ht="12.75">
      <c r="B107" s="15"/>
      <c r="C107" s="16"/>
      <c r="D107" s="45"/>
      <c r="E107" s="69">
        <f t="shared" si="12"/>
        <v>92</v>
      </c>
      <c r="F107" s="128">
        <f t="shared" si="13"/>
        <v>42156</v>
      </c>
      <c r="G107" s="70">
        <f t="shared" si="14"/>
        <v>0.0477</v>
      </c>
      <c r="H107" s="74">
        <f t="shared" si="15"/>
        <v>27977.945500000053</v>
      </c>
      <c r="I107" s="74">
        <f t="shared" si="16"/>
        <v>27977.9433</v>
      </c>
      <c r="J107" s="74">
        <f t="shared" si="17"/>
        <v>-373.8549</v>
      </c>
      <c r="K107" s="74">
        <f t="shared" si="18"/>
        <v>-111.2123</v>
      </c>
      <c r="L107" s="74">
        <f t="shared" si="19"/>
        <v>-262.6426</v>
      </c>
      <c r="M107" s="75"/>
      <c r="N107" s="48"/>
      <c r="O107" s="23"/>
      <c r="P107" s="24"/>
    </row>
    <row r="108" spans="2:16" ht="12.75">
      <c r="B108" s="15"/>
      <c r="C108" s="16"/>
      <c r="D108" s="45"/>
      <c r="E108" s="69">
        <f t="shared" si="12"/>
        <v>93</v>
      </c>
      <c r="F108" s="128">
        <f t="shared" si="13"/>
        <v>42186</v>
      </c>
      <c r="G108" s="70">
        <f t="shared" si="14"/>
        <v>0.0477</v>
      </c>
      <c r="H108" s="74">
        <f t="shared" si="15"/>
        <v>27715.30300000005</v>
      </c>
      <c r="I108" s="74">
        <f t="shared" si="16"/>
        <v>27715.3007</v>
      </c>
      <c r="J108" s="74">
        <f t="shared" si="17"/>
        <v>-373.8549</v>
      </c>
      <c r="K108" s="74">
        <f t="shared" si="18"/>
        <v>-110.1683</v>
      </c>
      <c r="L108" s="74">
        <f t="shared" si="19"/>
        <v>-263.6866</v>
      </c>
      <c r="M108" s="75"/>
      <c r="N108" s="48"/>
      <c r="O108" s="23"/>
      <c r="P108" s="24"/>
    </row>
    <row r="109" spans="2:16" ht="12.75">
      <c r="B109" s="15"/>
      <c r="C109" s="16"/>
      <c r="D109" s="45"/>
      <c r="E109" s="69">
        <f t="shared" si="12"/>
        <v>94</v>
      </c>
      <c r="F109" s="128">
        <f t="shared" si="13"/>
        <v>42217</v>
      </c>
      <c r="G109" s="70">
        <f t="shared" si="14"/>
        <v>0.0477</v>
      </c>
      <c r="H109" s="74">
        <f t="shared" si="15"/>
        <v>27451.61640000005</v>
      </c>
      <c r="I109" s="74">
        <f t="shared" si="16"/>
        <v>27451.6141</v>
      </c>
      <c r="J109" s="74">
        <f t="shared" si="17"/>
        <v>-373.8549</v>
      </c>
      <c r="K109" s="74">
        <f t="shared" si="18"/>
        <v>-109.1202</v>
      </c>
      <c r="L109" s="74">
        <f t="shared" si="19"/>
        <v>-264.7347</v>
      </c>
      <c r="M109" s="75"/>
      <c r="N109" s="48"/>
      <c r="O109" s="23"/>
      <c r="P109" s="24"/>
    </row>
    <row r="110" spans="2:16" ht="12.75">
      <c r="B110" s="15"/>
      <c r="C110" s="16"/>
      <c r="D110" s="45"/>
      <c r="E110" s="69">
        <f t="shared" si="12"/>
        <v>95</v>
      </c>
      <c r="F110" s="128">
        <f t="shared" si="13"/>
        <v>42248</v>
      </c>
      <c r="G110" s="70">
        <f t="shared" si="14"/>
        <v>0.0477</v>
      </c>
      <c r="H110" s="74">
        <f t="shared" si="15"/>
        <v>27186.88170000005</v>
      </c>
      <c r="I110" s="74">
        <f t="shared" si="16"/>
        <v>27186.8794</v>
      </c>
      <c r="J110" s="74">
        <f t="shared" si="17"/>
        <v>-373.8549</v>
      </c>
      <c r="K110" s="74">
        <f t="shared" si="18"/>
        <v>-108.0678</v>
      </c>
      <c r="L110" s="74">
        <f t="shared" si="19"/>
        <v>-265.7871</v>
      </c>
      <c r="M110" s="75"/>
      <c r="N110" s="48"/>
      <c r="O110" s="23"/>
      <c r="P110" s="24"/>
    </row>
    <row r="111" spans="2:16" ht="12.75">
      <c r="B111" s="15"/>
      <c r="C111" s="16"/>
      <c r="D111" s="45"/>
      <c r="E111" s="69">
        <f t="shared" si="12"/>
        <v>96</v>
      </c>
      <c r="F111" s="128">
        <f t="shared" si="13"/>
        <v>42278</v>
      </c>
      <c r="G111" s="70">
        <f t="shared" si="14"/>
        <v>0.0477</v>
      </c>
      <c r="H111" s="74">
        <f t="shared" si="15"/>
        <v>26921.09470000005</v>
      </c>
      <c r="I111" s="74">
        <f t="shared" si="16"/>
        <v>26921.0923</v>
      </c>
      <c r="J111" s="74">
        <f t="shared" si="17"/>
        <v>-373.8549</v>
      </c>
      <c r="K111" s="74">
        <f t="shared" si="18"/>
        <v>-107.0113</v>
      </c>
      <c r="L111" s="74">
        <f t="shared" si="19"/>
        <v>-266.8436</v>
      </c>
      <c r="M111" s="75"/>
      <c r="N111" s="48"/>
      <c r="O111" s="23"/>
      <c r="P111" s="24"/>
    </row>
    <row r="112" spans="2:16" ht="12.75">
      <c r="B112" s="15"/>
      <c r="C112" s="16"/>
      <c r="D112" s="45"/>
      <c r="E112" s="69">
        <f t="shared" si="12"/>
        <v>97</v>
      </c>
      <c r="F112" s="128">
        <f t="shared" si="13"/>
        <v>42309</v>
      </c>
      <c r="G112" s="70">
        <f t="shared" si="14"/>
        <v>0.0477</v>
      </c>
      <c r="H112" s="74">
        <f t="shared" si="15"/>
        <v>26654.25120000005</v>
      </c>
      <c r="I112" s="74">
        <f t="shared" si="16"/>
        <v>26654.2487</v>
      </c>
      <c r="J112" s="74">
        <f t="shared" si="17"/>
        <v>-373.8549</v>
      </c>
      <c r="K112" s="74">
        <f t="shared" si="18"/>
        <v>-105.9506</v>
      </c>
      <c r="L112" s="74">
        <f t="shared" si="19"/>
        <v>-267.9043</v>
      </c>
      <c r="M112" s="75"/>
      <c r="N112" s="48"/>
      <c r="O112" s="23"/>
      <c r="P112" s="24"/>
    </row>
    <row r="113" spans="2:16" ht="12.75">
      <c r="B113" s="15"/>
      <c r="C113" s="16"/>
      <c r="D113" s="45"/>
      <c r="E113" s="69">
        <f t="shared" si="12"/>
        <v>98</v>
      </c>
      <c r="F113" s="128">
        <f t="shared" si="13"/>
        <v>42339</v>
      </c>
      <c r="G113" s="70">
        <f t="shared" si="14"/>
        <v>0.0477</v>
      </c>
      <c r="H113" s="74">
        <f t="shared" si="15"/>
        <v>26386.34700000005</v>
      </c>
      <c r="I113" s="74">
        <f t="shared" si="16"/>
        <v>26386.3444</v>
      </c>
      <c r="J113" s="74">
        <f t="shared" si="17"/>
        <v>-373.8549</v>
      </c>
      <c r="K113" s="74">
        <f t="shared" si="18"/>
        <v>-104.8857</v>
      </c>
      <c r="L113" s="74">
        <f t="shared" si="19"/>
        <v>-268.9692</v>
      </c>
      <c r="M113" s="75"/>
      <c r="N113" s="48"/>
      <c r="O113" s="23"/>
      <c r="P113" s="24"/>
    </row>
    <row r="114" spans="2:16" ht="12.75">
      <c r="B114" s="15"/>
      <c r="C114" s="16"/>
      <c r="D114" s="45"/>
      <c r="E114" s="69">
        <f t="shared" si="12"/>
        <v>99</v>
      </c>
      <c r="F114" s="128">
        <f t="shared" si="13"/>
        <v>42370</v>
      </c>
      <c r="G114" s="70">
        <f t="shared" si="14"/>
        <v>0.0477</v>
      </c>
      <c r="H114" s="74">
        <f t="shared" si="15"/>
        <v>26117.37780000005</v>
      </c>
      <c r="I114" s="74">
        <f t="shared" si="16"/>
        <v>26117.3752</v>
      </c>
      <c r="J114" s="74">
        <f t="shared" si="17"/>
        <v>-373.8549</v>
      </c>
      <c r="K114" s="74">
        <f t="shared" si="18"/>
        <v>-103.8166</v>
      </c>
      <c r="L114" s="74">
        <f t="shared" si="19"/>
        <v>-270.0383</v>
      </c>
      <c r="M114" s="75"/>
      <c r="N114" s="48"/>
      <c r="O114" s="23"/>
      <c r="P114" s="24"/>
    </row>
    <row r="115" spans="2:16" ht="12.75">
      <c r="B115" s="15"/>
      <c r="C115" s="16"/>
      <c r="D115" s="45"/>
      <c r="E115" s="69">
        <f t="shared" si="12"/>
        <v>100</v>
      </c>
      <c r="F115" s="128">
        <f t="shared" si="13"/>
        <v>42401</v>
      </c>
      <c r="G115" s="70">
        <f t="shared" si="14"/>
        <v>0.0477</v>
      </c>
      <c r="H115" s="74">
        <f t="shared" si="15"/>
        <v>25847.33950000005</v>
      </c>
      <c r="I115" s="74">
        <f t="shared" si="16"/>
        <v>25847.3369</v>
      </c>
      <c r="J115" s="74">
        <f t="shared" si="17"/>
        <v>-373.8549</v>
      </c>
      <c r="K115" s="74">
        <f t="shared" si="18"/>
        <v>-102.7432</v>
      </c>
      <c r="L115" s="74">
        <f t="shared" si="19"/>
        <v>-271.1117</v>
      </c>
      <c r="M115" s="75"/>
      <c r="N115" s="48"/>
      <c r="O115" s="23"/>
      <c r="P115" s="24"/>
    </row>
    <row r="116" spans="2:16" ht="12.75">
      <c r="B116" s="15"/>
      <c r="C116" s="16"/>
      <c r="D116" s="45"/>
      <c r="E116" s="69">
        <f t="shared" si="12"/>
        <v>101</v>
      </c>
      <c r="F116" s="128">
        <f t="shared" si="13"/>
        <v>42430</v>
      </c>
      <c r="G116" s="70">
        <f t="shared" si="14"/>
        <v>0.0477</v>
      </c>
      <c r="H116" s="74">
        <f t="shared" si="15"/>
        <v>25576.227800000048</v>
      </c>
      <c r="I116" s="74">
        <f t="shared" si="16"/>
        <v>25576.2252</v>
      </c>
      <c r="J116" s="74">
        <f t="shared" si="17"/>
        <v>-373.8549</v>
      </c>
      <c r="K116" s="74">
        <f t="shared" si="18"/>
        <v>-101.6655</v>
      </c>
      <c r="L116" s="74">
        <f t="shared" si="19"/>
        <v>-272.1894</v>
      </c>
      <c r="M116" s="75"/>
      <c r="N116" s="48"/>
      <c r="O116" s="23"/>
      <c r="P116" s="24"/>
    </row>
    <row r="117" spans="2:16" ht="12.75">
      <c r="B117" s="15"/>
      <c r="C117" s="16"/>
      <c r="D117" s="45"/>
      <c r="E117" s="69">
        <f t="shared" si="12"/>
        <v>102</v>
      </c>
      <c r="F117" s="128">
        <f t="shared" si="13"/>
        <v>42461</v>
      </c>
      <c r="G117" s="70">
        <f t="shared" si="14"/>
        <v>0.0477</v>
      </c>
      <c r="H117" s="74">
        <f t="shared" si="15"/>
        <v>25304.03840000005</v>
      </c>
      <c r="I117" s="74">
        <f t="shared" si="16"/>
        <v>25304.0358</v>
      </c>
      <c r="J117" s="74">
        <f t="shared" si="17"/>
        <v>-373.8549</v>
      </c>
      <c r="K117" s="74">
        <f t="shared" si="18"/>
        <v>-100.5835</v>
      </c>
      <c r="L117" s="74">
        <f t="shared" si="19"/>
        <v>-273.2714</v>
      </c>
      <c r="M117" s="75"/>
      <c r="N117" s="48"/>
      <c r="O117" s="23"/>
      <c r="P117" s="24"/>
    </row>
    <row r="118" spans="2:16" ht="12.75">
      <c r="B118" s="15"/>
      <c r="C118" s="16"/>
      <c r="D118" s="45"/>
      <c r="E118" s="69">
        <f t="shared" si="12"/>
        <v>103</v>
      </c>
      <c r="F118" s="128">
        <f t="shared" si="13"/>
        <v>42491</v>
      </c>
      <c r="G118" s="70">
        <f t="shared" si="14"/>
        <v>0.0477</v>
      </c>
      <c r="H118" s="74">
        <f t="shared" si="15"/>
        <v>25030.76710000005</v>
      </c>
      <c r="I118" s="74">
        <f t="shared" si="16"/>
        <v>25030.7644</v>
      </c>
      <c r="J118" s="74">
        <f t="shared" si="17"/>
        <v>-373.8549</v>
      </c>
      <c r="K118" s="74">
        <f t="shared" si="18"/>
        <v>-99.4973</v>
      </c>
      <c r="L118" s="74">
        <f t="shared" si="19"/>
        <v>-274.3576</v>
      </c>
      <c r="M118" s="75"/>
      <c r="N118" s="48"/>
      <c r="O118" s="23"/>
      <c r="P118" s="24"/>
    </row>
    <row r="119" spans="2:16" ht="12.75">
      <c r="B119" s="15"/>
      <c r="C119" s="16"/>
      <c r="D119" s="45"/>
      <c r="E119" s="69">
        <f t="shared" si="12"/>
        <v>104</v>
      </c>
      <c r="F119" s="128">
        <f t="shared" si="13"/>
        <v>42522</v>
      </c>
      <c r="G119" s="70">
        <f t="shared" si="14"/>
        <v>0.0477</v>
      </c>
      <c r="H119" s="74">
        <f t="shared" si="15"/>
        <v>24756.40950000005</v>
      </c>
      <c r="I119" s="74">
        <f t="shared" si="16"/>
        <v>24756.4068</v>
      </c>
      <c r="J119" s="74">
        <f t="shared" si="17"/>
        <v>-373.8549</v>
      </c>
      <c r="K119" s="74">
        <f t="shared" si="18"/>
        <v>-98.4067</v>
      </c>
      <c r="L119" s="74">
        <f t="shared" si="19"/>
        <v>-275.4482</v>
      </c>
      <c r="M119" s="75"/>
      <c r="N119" s="48"/>
      <c r="O119" s="23"/>
      <c r="P119" s="24"/>
    </row>
    <row r="120" spans="2:16" ht="12.75">
      <c r="B120" s="15"/>
      <c r="C120" s="16"/>
      <c r="D120" s="45"/>
      <c r="E120" s="69">
        <f t="shared" si="12"/>
        <v>105</v>
      </c>
      <c r="F120" s="128">
        <f t="shared" si="13"/>
        <v>42552</v>
      </c>
      <c r="G120" s="70">
        <f t="shared" si="14"/>
        <v>0.0477</v>
      </c>
      <c r="H120" s="74">
        <f t="shared" si="15"/>
        <v>24480.96130000005</v>
      </c>
      <c r="I120" s="74">
        <f t="shared" si="16"/>
        <v>24480.9586</v>
      </c>
      <c r="J120" s="74">
        <f t="shared" si="17"/>
        <v>-373.8549</v>
      </c>
      <c r="K120" s="74">
        <f t="shared" si="18"/>
        <v>-97.3118</v>
      </c>
      <c r="L120" s="74">
        <f t="shared" si="19"/>
        <v>-276.5431</v>
      </c>
      <c r="M120" s="75"/>
      <c r="N120" s="48"/>
      <c r="O120" s="23"/>
      <c r="P120" s="24"/>
    </row>
    <row r="121" spans="2:16" ht="12.75">
      <c r="B121" s="15"/>
      <c r="C121" s="16"/>
      <c r="D121" s="45"/>
      <c r="E121" s="69">
        <f t="shared" si="12"/>
        <v>106</v>
      </c>
      <c r="F121" s="128">
        <f t="shared" si="13"/>
        <v>42583</v>
      </c>
      <c r="G121" s="70">
        <f t="shared" si="14"/>
        <v>0.0477</v>
      </c>
      <c r="H121" s="74">
        <f t="shared" si="15"/>
        <v>24204.41820000005</v>
      </c>
      <c r="I121" s="74">
        <f t="shared" si="16"/>
        <v>24204.4155</v>
      </c>
      <c r="J121" s="74">
        <f t="shared" si="17"/>
        <v>-373.8549</v>
      </c>
      <c r="K121" s="74">
        <f t="shared" si="18"/>
        <v>-96.2126</v>
      </c>
      <c r="L121" s="74">
        <f t="shared" si="19"/>
        <v>-277.6423</v>
      </c>
      <c r="M121" s="75"/>
      <c r="N121" s="48"/>
      <c r="O121" s="23"/>
      <c r="P121" s="24"/>
    </row>
    <row r="122" spans="2:16" ht="12.75">
      <c r="B122" s="15"/>
      <c r="C122" s="16"/>
      <c r="D122" s="45"/>
      <c r="E122" s="69">
        <f t="shared" si="12"/>
        <v>107</v>
      </c>
      <c r="F122" s="128">
        <f t="shared" si="13"/>
        <v>42614</v>
      </c>
      <c r="G122" s="70">
        <f t="shared" si="14"/>
        <v>0.0477</v>
      </c>
      <c r="H122" s="74">
        <f t="shared" si="15"/>
        <v>23926.77590000005</v>
      </c>
      <c r="I122" s="74">
        <f t="shared" si="16"/>
        <v>23926.7732</v>
      </c>
      <c r="J122" s="74">
        <f t="shared" si="17"/>
        <v>-373.8549</v>
      </c>
      <c r="K122" s="74">
        <f t="shared" si="18"/>
        <v>-95.1089</v>
      </c>
      <c r="L122" s="74">
        <f t="shared" si="19"/>
        <v>-278.746</v>
      </c>
      <c r="M122" s="75"/>
      <c r="N122" s="48"/>
      <c r="O122" s="23"/>
      <c r="P122" s="24"/>
    </row>
    <row r="123" spans="2:16" ht="12.75">
      <c r="B123" s="15"/>
      <c r="C123" s="16"/>
      <c r="D123" s="45"/>
      <c r="E123" s="69">
        <f t="shared" si="12"/>
        <v>108</v>
      </c>
      <c r="F123" s="128">
        <f t="shared" si="13"/>
        <v>42644</v>
      </c>
      <c r="G123" s="70">
        <f t="shared" si="14"/>
        <v>0.0477</v>
      </c>
      <c r="H123" s="74">
        <f t="shared" si="15"/>
        <v>23648.03000000005</v>
      </c>
      <c r="I123" s="74">
        <f t="shared" si="16"/>
        <v>23648.0272</v>
      </c>
      <c r="J123" s="74">
        <f t="shared" si="17"/>
        <v>-373.8549</v>
      </c>
      <c r="K123" s="74">
        <f t="shared" si="18"/>
        <v>-94.0009</v>
      </c>
      <c r="L123" s="74">
        <f t="shared" si="19"/>
        <v>-279.854</v>
      </c>
      <c r="M123" s="75"/>
      <c r="N123" s="48"/>
      <c r="O123" s="23"/>
      <c r="P123" s="24"/>
    </row>
    <row r="124" spans="2:16" ht="12.75">
      <c r="B124" s="15"/>
      <c r="C124" s="16"/>
      <c r="D124" s="45"/>
      <c r="E124" s="69">
        <f t="shared" si="12"/>
        <v>109</v>
      </c>
      <c r="F124" s="128">
        <f t="shared" si="13"/>
        <v>42675</v>
      </c>
      <c r="G124" s="70">
        <f t="shared" si="14"/>
        <v>0.0477</v>
      </c>
      <c r="H124" s="74">
        <f t="shared" si="15"/>
        <v>23368.17600000005</v>
      </c>
      <c r="I124" s="74">
        <f t="shared" si="16"/>
        <v>23368.1732</v>
      </c>
      <c r="J124" s="74">
        <f t="shared" si="17"/>
        <v>-373.8549</v>
      </c>
      <c r="K124" s="74">
        <f t="shared" si="18"/>
        <v>-92.8885</v>
      </c>
      <c r="L124" s="74">
        <f t="shared" si="19"/>
        <v>-280.9664</v>
      </c>
      <c r="M124" s="75"/>
      <c r="N124" s="48"/>
      <c r="O124" s="23"/>
      <c r="P124" s="24"/>
    </row>
    <row r="125" spans="2:16" ht="12.75">
      <c r="B125" s="15"/>
      <c r="C125" s="16"/>
      <c r="D125" s="45"/>
      <c r="E125" s="69">
        <f t="shared" si="12"/>
        <v>110</v>
      </c>
      <c r="F125" s="128">
        <f t="shared" si="13"/>
        <v>42705</v>
      </c>
      <c r="G125" s="70">
        <f t="shared" si="14"/>
        <v>0.0477</v>
      </c>
      <c r="H125" s="74">
        <f t="shared" si="15"/>
        <v>23087.20960000005</v>
      </c>
      <c r="I125" s="74">
        <f t="shared" si="16"/>
        <v>23087.2068</v>
      </c>
      <c r="J125" s="74">
        <f t="shared" si="17"/>
        <v>-373.8549</v>
      </c>
      <c r="K125" s="74">
        <f t="shared" si="18"/>
        <v>-91.7716</v>
      </c>
      <c r="L125" s="74">
        <f t="shared" si="19"/>
        <v>-282.0833</v>
      </c>
      <c r="M125" s="75"/>
      <c r="N125" s="48"/>
      <c r="O125" s="23"/>
      <c r="P125" s="24"/>
    </row>
    <row r="126" spans="2:16" ht="12.75">
      <c r="B126" s="15"/>
      <c r="C126" s="16"/>
      <c r="D126" s="45"/>
      <c r="E126" s="69">
        <f t="shared" si="12"/>
        <v>111</v>
      </c>
      <c r="F126" s="128">
        <f t="shared" si="13"/>
        <v>42736</v>
      </c>
      <c r="G126" s="70">
        <f t="shared" si="14"/>
        <v>0.0477</v>
      </c>
      <c r="H126" s="74">
        <f t="shared" si="15"/>
        <v>22805.12640000005</v>
      </c>
      <c r="I126" s="74">
        <f t="shared" si="16"/>
        <v>22805.1235</v>
      </c>
      <c r="J126" s="74">
        <f t="shared" si="17"/>
        <v>-373.8549</v>
      </c>
      <c r="K126" s="74">
        <f t="shared" si="18"/>
        <v>-90.6504</v>
      </c>
      <c r="L126" s="74">
        <f t="shared" si="19"/>
        <v>-283.2045</v>
      </c>
      <c r="M126" s="75"/>
      <c r="N126" s="48"/>
      <c r="O126" s="23"/>
      <c r="P126" s="24"/>
    </row>
    <row r="127" spans="2:16" ht="12.75">
      <c r="B127" s="15"/>
      <c r="C127" s="16"/>
      <c r="D127" s="45"/>
      <c r="E127" s="69">
        <f t="shared" si="12"/>
        <v>112</v>
      </c>
      <c r="F127" s="128">
        <f t="shared" si="13"/>
        <v>42767</v>
      </c>
      <c r="G127" s="70">
        <f t="shared" si="14"/>
        <v>0.0477</v>
      </c>
      <c r="H127" s="74">
        <f t="shared" si="15"/>
        <v>22521.92190000005</v>
      </c>
      <c r="I127" s="74">
        <f t="shared" si="16"/>
        <v>22521.919</v>
      </c>
      <c r="J127" s="74">
        <f t="shared" si="17"/>
        <v>-373.8549</v>
      </c>
      <c r="K127" s="74">
        <f t="shared" si="18"/>
        <v>-89.5246</v>
      </c>
      <c r="L127" s="74">
        <f t="shared" si="19"/>
        <v>-284.3303</v>
      </c>
      <c r="M127" s="75"/>
      <c r="N127" s="48"/>
      <c r="O127" s="23"/>
      <c r="P127" s="24"/>
    </row>
    <row r="128" spans="2:16" ht="12.75">
      <c r="B128" s="15"/>
      <c r="C128" s="16"/>
      <c r="D128" s="45"/>
      <c r="E128" s="69">
        <f t="shared" si="12"/>
        <v>113</v>
      </c>
      <c r="F128" s="128">
        <f t="shared" si="13"/>
        <v>42795</v>
      </c>
      <c r="G128" s="70">
        <f t="shared" si="14"/>
        <v>0.0477</v>
      </c>
      <c r="H128" s="74">
        <f t="shared" si="15"/>
        <v>22237.591700000048</v>
      </c>
      <c r="I128" s="74">
        <f t="shared" si="16"/>
        <v>22237.5887</v>
      </c>
      <c r="J128" s="74">
        <f t="shared" si="17"/>
        <v>-373.8549</v>
      </c>
      <c r="K128" s="74">
        <f t="shared" si="18"/>
        <v>-88.3944</v>
      </c>
      <c r="L128" s="74">
        <f t="shared" si="19"/>
        <v>-285.4605</v>
      </c>
      <c r="M128" s="75"/>
      <c r="N128" s="48"/>
      <c r="O128" s="23"/>
      <c r="P128" s="24"/>
    </row>
    <row r="129" spans="2:16" ht="12.75">
      <c r="B129" s="15"/>
      <c r="C129" s="16"/>
      <c r="D129" s="45"/>
      <c r="E129" s="69">
        <f t="shared" si="12"/>
        <v>114</v>
      </c>
      <c r="F129" s="128">
        <f t="shared" si="13"/>
        <v>42826</v>
      </c>
      <c r="G129" s="70">
        <f t="shared" si="14"/>
        <v>0.0477</v>
      </c>
      <c r="H129" s="74">
        <f t="shared" si="15"/>
        <v>21952.131200000047</v>
      </c>
      <c r="I129" s="74">
        <f t="shared" si="16"/>
        <v>21952.1282</v>
      </c>
      <c r="J129" s="74">
        <f t="shared" si="17"/>
        <v>-373.8549</v>
      </c>
      <c r="K129" s="74">
        <f t="shared" si="18"/>
        <v>-87.2597</v>
      </c>
      <c r="L129" s="74">
        <f t="shared" si="19"/>
        <v>-286.5952</v>
      </c>
      <c r="M129" s="75"/>
      <c r="N129" s="48"/>
      <c r="O129" s="23"/>
      <c r="P129" s="24"/>
    </row>
    <row r="130" spans="2:16" ht="12.75">
      <c r="B130" s="15"/>
      <c r="C130" s="16"/>
      <c r="D130" s="45"/>
      <c r="E130" s="69">
        <f t="shared" si="12"/>
        <v>115</v>
      </c>
      <c r="F130" s="128">
        <f t="shared" si="13"/>
        <v>42856</v>
      </c>
      <c r="G130" s="70">
        <f t="shared" si="14"/>
        <v>0.0477</v>
      </c>
      <c r="H130" s="74">
        <f t="shared" si="15"/>
        <v>21665.536000000047</v>
      </c>
      <c r="I130" s="74">
        <f t="shared" si="16"/>
        <v>21665.533</v>
      </c>
      <c r="J130" s="74">
        <f t="shared" si="17"/>
        <v>-373.8549</v>
      </c>
      <c r="K130" s="74">
        <f t="shared" si="18"/>
        <v>-86.1205</v>
      </c>
      <c r="L130" s="74">
        <f t="shared" si="19"/>
        <v>-287.7344</v>
      </c>
      <c r="M130" s="75"/>
      <c r="N130" s="48"/>
      <c r="O130" s="23"/>
      <c r="P130" s="24"/>
    </row>
    <row r="131" spans="2:16" ht="12.75">
      <c r="B131" s="15"/>
      <c r="C131" s="16"/>
      <c r="D131" s="45"/>
      <c r="E131" s="69">
        <f t="shared" si="12"/>
        <v>116</v>
      </c>
      <c r="F131" s="128">
        <f t="shared" si="13"/>
        <v>42887</v>
      </c>
      <c r="G131" s="70">
        <f t="shared" si="14"/>
        <v>0.0477</v>
      </c>
      <c r="H131" s="74">
        <f t="shared" si="15"/>
        <v>21377.801600000046</v>
      </c>
      <c r="I131" s="74">
        <f t="shared" si="16"/>
        <v>21377.7986</v>
      </c>
      <c r="J131" s="74">
        <f t="shared" si="17"/>
        <v>-373.8549</v>
      </c>
      <c r="K131" s="74">
        <f t="shared" si="18"/>
        <v>-84.9767</v>
      </c>
      <c r="L131" s="74">
        <f t="shared" si="19"/>
        <v>-288.8782</v>
      </c>
      <c r="M131" s="75"/>
      <c r="N131" s="48"/>
      <c r="O131" s="23"/>
      <c r="P131" s="24"/>
    </row>
    <row r="132" spans="2:16" ht="12.75">
      <c r="B132" s="15"/>
      <c r="C132" s="16"/>
      <c r="D132" s="45"/>
      <c r="E132" s="69">
        <f t="shared" si="12"/>
        <v>117</v>
      </c>
      <c r="F132" s="128">
        <f t="shared" si="13"/>
        <v>42917</v>
      </c>
      <c r="G132" s="70">
        <f t="shared" si="14"/>
        <v>0.0477</v>
      </c>
      <c r="H132" s="74">
        <f t="shared" si="15"/>
        <v>21088.923500000044</v>
      </c>
      <c r="I132" s="74">
        <f t="shared" si="16"/>
        <v>21088.9204</v>
      </c>
      <c r="J132" s="74">
        <f t="shared" si="17"/>
        <v>-373.8549</v>
      </c>
      <c r="K132" s="74">
        <f t="shared" si="18"/>
        <v>-83.8285</v>
      </c>
      <c r="L132" s="74">
        <f t="shared" si="19"/>
        <v>-290.0264</v>
      </c>
      <c r="M132" s="75"/>
      <c r="N132" s="48"/>
      <c r="O132" s="23"/>
      <c r="P132" s="24"/>
    </row>
    <row r="133" spans="2:16" ht="12.75">
      <c r="B133" s="15"/>
      <c r="C133" s="16"/>
      <c r="D133" s="45"/>
      <c r="E133" s="69">
        <f t="shared" si="12"/>
        <v>118</v>
      </c>
      <c r="F133" s="128">
        <f t="shared" si="13"/>
        <v>42948</v>
      </c>
      <c r="G133" s="70">
        <f t="shared" si="14"/>
        <v>0.0477</v>
      </c>
      <c r="H133" s="74">
        <f t="shared" si="15"/>
        <v>20798.897100000046</v>
      </c>
      <c r="I133" s="74">
        <f t="shared" si="16"/>
        <v>20798.894</v>
      </c>
      <c r="J133" s="74">
        <f t="shared" si="17"/>
        <v>-373.8549</v>
      </c>
      <c r="K133" s="74">
        <f t="shared" si="18"/>
        <v>-82.6756</v>
      </c>
      <c r="L133" s="74">
        <f t="shared" si="19"/>
        <v>-291.1793</v>
      </c>
      <c r="M133" s="75"/>
      <c r="N133" s="48"/>
      <c r="O133" s="23"/>
      <c r="P133" s="24"/>
    </row>
    <row r="134" spans="2:16" ht="12.75">
      <c r="B134" s="15"/>
      <c r="C134" s="16"/>
      <c r="D134" s="45"/>
      <c r="E134" s="69">
        <f t="shared" si="12"/>
        <v>119</v>
      </c>
      <c r="F134" s="128">
        <f t="shared" si="13"/>
        <v>42979</v>
      </c>
      <c r="G134" s="70">
        <f t="shared" si="14"/>
        <v>0.0477</v>
      </c>
      <c r="H134" s="74">
        <f t="shared" si="15"/>
        <v>20507.717800000046</v>
      </c>
      <c r="I134" s="74">
        <f t="shared" si="16"/>
        <v>20507.7147</v>
      </c>
      <c r="J134" s="74">
        <f t="shared" si="17"/>
        <v>-373.8549</v>
      </c>
      <c r="K134" s="74">
        <f t="shared" si="18"/>
        <v>-81.5182</v>
      </c>
      <c r="L134" s="74">
        <f t="shared" si="19"/>
        <v>-292.3367</v>
      </c>
      <c r="M134" s="75"/>
      <c r="N134" s="48"/>
      <c r="O134" s="23"/>
      <c r="P134" s="24"/>
    </row>
    <row r="135" spans="2:16" ht="12.75">
      <c r="B135" s="15"/>
      <c r="C135" s="16"/>
      <c r="D135" s="45"/>
      <c r="E135" s="69">
        <f t="shared" si="12"/>
        <v>120</v>
      </c>
      <c r="F135" s="128">
        <f t="shared" si="13"/>
        <v>43009</v>
      </c>
      <c r="G135" s="70">
        <f t="shared" si="14"/>
        <v>0.0477</v>
      </c>
      <c r="H135" s="74">
        <f t="shared" si="15"/>
        <v>20215.381100000046</v>
      </c>
      <c r="I135" s="74">
        <f t="shared" si="16"/>
        <v>20215.378</v>
      </c>
      <c r="J135" s="74">
        <f t="shared" si="17"/>
        <v>-373.8549</v>
      </c>
      <c r="K135" s="74">
        <f t="shared" si="18"/>
        <v>-80.3561</v>
      </c>
      <c r="L135" s="74">
        <f t="shared" si="19"/>
        <v>-293.4988</v>
      </c>
      <c r="M135" s="75"/>
      <c r="N135" s="48"/>
      <c r="O135" s="23"/>
      <c r="P135" s="24"/>
    </row>
    <row r="136" spans="2:16" ht="12.75">
      <c r="B136" s="15"/>
      <c r="C136" s="16"/>
      <c r="D136" s="45"/>
      <c r="E136" s="69">
        <f t="shared" si="12"/>
        <v>121</v>
      </c>
      <c r="F136" s="128">
        <f t="shared" si="13"/>
        <v>43040</v>
      </c>
      <c r="G136" s="70">
        <f t="shared" si="14"/>
        <v>0.0477</v>
      </c>
      <c r="H136" s="74">
        <f t="shared" si="15"/>
        <v>19921.882400000046</v>
      </c>
      <c r="I136" s="74">
        <f t="shared" si="16"/>
        <v>19921.8792</v>
      </c>
      <c r="J136" s="74">
        <f t="shared" si="17"/>
        <v>-373.8549</v>
      </c>
      <c r="K136" s="74">
        <f t="shared" si="18"/>
        <v>-79.1895</v>
      </c>
      <c r="L136" s="74">
        <f t="shared" si="19"/>
        <v>-294.6654</v>
      </c>
      <c r="M136" s="75"/>
      <c r="N136" s="48"/>
      <c r="O136" s="23"/>
      <c r="P136" s="24"/>
    </row>
    <row r="137" spans="2:16" ht="12.75">
      <c r="B137" s="15"/>
      <c r="C137" s="16"/>
      <c r="D137" s="45"/>
      <c r="E137" s="69">
        <f t="shared" si="12"/>
        <v>122</v>
      </c>
      <c r="F137" s="128">
        <f t="shared" si="13"/>
        <v>43070</v>
      </c>
      <c r="G137" s="70">
        <f t="shared" si="14"/>
        <v>0.0477</v>
      </c>
      <c r="H137" s="74">
        <f t="shared" si="15"/>
        <v>19627.217000000044</v>
      </c>
      <c r="I137" s="74">
        <f t="shared" si="16"/>
        <v>19627.2138</v>
      </c>
      <c r="J137" s="74">
        <f t="shared" si="17"/>
        <v>-373.8549</v>
      </c>
      <c r="K137" s="74">
        <f t="shared" si="18"/>
        <v>-78.0182</v>
      </c>
      <c r="L137" s="74">
        <f t="shared" si="19"/>
        <v>-295.8367</v>
      </c>
      <c r="M137" s="75"/>
      <c r="N137" s="48"/>
      <c r="O137" s="23"/>
      <c r="P137" s="24"/>
    </row>
    <row r="138" spans="2:16" ht="12.75">
      <c r="B138" s="15"/>
      <c r="C138" s="16"/>
      <c r="D138" s="45"/>
      <c r="E138" s="69">
        <f t="shared" si="12"/>
        <v>123</v>
      </c>
      <c r="F138" s="128">
        <f t="shared" si="13"/>
        <v>43101</v>
      </c>
      <c r="G138" s="70">
        <f t="shared" si="14"/>
        <v>0.0477</v>
      </c>
      <c r="H138" s="74">
        <f t="shared" si="15"/>
        <v>19331.380300000044</v>
      </c>
      <c r="I138" s="74">
        <f t="shared" si="16"/>
        <v>19331.3771</v>
      </c>
      <c r="J138" s="74">
        <f t="shared" si="17"/>
        <v>-373.8549</v>
      </c>
      <c r="K138" s="74">
        <f t="shared" si="18"/>
        <v>-76.8422</v>
      </c>
      <c r="L138" s="74">
        <f t="shared" si="19"/>
        <v>-297.0127</v>
      </c>
      <c r="M138" s="75"/>
      <c r="N138" s="48"/>
      <c r="O138" s="23"/>
      <c r="P138" s="24"/>
    </row>
    <row r="139" spans="2:16" ht="12.75">
      <c r="B139" s="15"/>
      <c r="C139" s="16"/>
      <c r="D139" s="45"/>
      <c r="E139" s="69">
        <f t="shared" si="12"/>
        <v>124</v>
      </c>
      <c r="F139" s="128">
        <f t="shared" si="13"/>
        <v>43132</v>
      </c>
      <c r="G139" s="70">
        <f t="shared" si="14"/>
        <v>0.0477</v>
      </c>
      <c r="H139" s="74">
        <f t="shared" si="15"/>
        <v>19034.367700000046</v>
      </c>
      <c r="I139" s="74">
        <f t="shared" si="16"/>
        <v>19034.3644</v>
      </c>
      <c r="J139" s="74">
        <f t="shared" si="17"/>
        <v>-373.8549</v>
      </c>
      <c r="K139" s="74">
        <f t="shared" si="18"/>
        <v>-75.6616</v>
      </c>
      <c r="L139" s="74">
        <f t="shared" si="19"/>
        <v>-298.1933</v>
      </c>
      <c r="M139" s="75"/>
      <c r="N139" s="48"/>
      <c r="O139" s="23"/>
      <c r="P139" s="24"/>
    </row>
    <row r="140" spans="2:16" ht="12.75">
      <c r="B140" s="15"/>
      <c r="C140" s="16"/>
      <c r="D140" s="45"/>
      <c r="E140" s="69">
        <f aca="true" t="shared" si="20" ref="E140:E159">1+E139</f>
        <v>125</v>
      </c>
      <c r="F140" s="128">
        <f aca="true" t="shared" si="21" ref="F140:F159">IF(H140&gt;0.01,DATE(YEAR($F$16),MONTH($F$16)+(E140-1)*12/PERYR,DAY($F$16)),"")</f>
        <v>43160</v>
      </c>
      <c r="G140" s="70">
        <f t="shared" si="14"/>
        <v>0.0477</v>
      </c>
      <c r="H140" s="74">
        <f t="shared" si="15"/>
        <v>18736.174400000047</v>
      </c>
      <c r="I140" s="74">
        <f t="shared" si="16"/>
        <v>18736.1711</v>
      </c>
      <c r="J140" s="74">
        <f t="shared" si="17"/>
        <v>-373.8549</v>
      </c>
      <c r="K140" s="74">
        <f t="shared" si="18"/>
        <v>-74.4763</v>
      </c>
      <c r="L140" s="74">
        <f t="shared" si="19"/>
        <v>-299.3786</v>
      </c>
      <c r="M140" s="75"/>
      <c r="N140" s="48"/>
      <c r="O140" s="23"/>
      <c r="P140" s="24"/>
    </row>
    <row r="141" spans="2:16" ht="12.75">
      <c r="B141" s="15"/>
      <c r="C141" s="16"/>
      <c r="D141" s="45"/>
      <c r="E141" s="69">
        <f t="shared" si="20"/>
        <v>126</v>
      </c>
      <c r="F141" s="128">
        <f t="shared" si="21"/>
        <v>43191</v>
      </c>
      <c r="G141" s="70">
        <f t="shared" si="14"/>
        <v>0.0477</v>
      </c>
      <c r="H141" s="74">
        <f t="shared" si="15"/>
        <v>18436.795800000047</v>
      </c>
      <c r="I141" s="74">
        <f t="shared" si="16"/>
        <v>18436.7925</v>
      </c>
      <c r="J141" s="74">
        <f t="shared" si="17"/>
        <v>-373.8549</v>
      </c>
      <c r="K141" s="74">
        <f t="shared" si="18"/>
        <v>-73.2863</v>
      </c>
      <c r="L141" s="74">
        <f t="shared" si="19"/>
        <v>-300.5686</v>
      </c>
      <c r="M141" s="75"/>
      <c r="N141" s="48"/>
      <c r="O141" s="23"/>
      <c r="P141" s="24"/>
    </row>
    <row r="142" spans="2:16" ht="12.75">
      <c r="B142" s="15"/>
      <c r="C142" s="16"/>
      <c r="D142" s="45"/>
      <c r="E142" s="69">
        <f t="shared" si="20"/>
        <v>127</v>
      </c>
      <c r="F142" s="128">
        <f t="shared" si="21"/>
        <v>43221</v>
      </c>
      <c r="G142" s="70">
        <f t="shared" si="14"/>
        <v>0.0477</v>
      </c>
      <c r="H142" s="74">
        <f t="shared" si="15"/>
        <v>18136.22720000005</v>
      </c>
      <c r="I142" s="74">
        <f t="shared" si="16"/>
        <v>18136.2239</v>
      </c>
      <c r="J142" s="74">
        <f t="shared" si="17"/>
        <v>-373.8549</v>
      </c>
      <c r="K142" s="74">
        <f t="shared" si="18"/>
        <v>-72.0915</v>
      </c>
      <c r="L142" s="74">
        <f t="shared" si="19"/>
        <v>-301.7634</v>
      </c>
      <c r="M142" s="75"/>
      <c r="N142" s="48"/>
      <c r="O142" s="23"/>
      <c r="P142" s="24"/>
    </row>
    <row r="143" spans="2:16" ht="12.75">
      <c r="B143" s="15"/>
      <c r="C143" s="16"/>
      <c r="D143" s="45"/>
      <c r="E143" s="69">
        <f t="shared" si="20"/>
        <v>128</v>
      </c>
      <c r="F143" s="128">
        <f t="shared" si="21"/>
        <v>43252</v>
      </c>
      <c r="G143" s="70">
        <f t="shared" si="14"/>
        <v>0.0477</v>
      </c>
      <c r="H143" s="74">
        <f t="shared" si="15"/>
        <v>17834.46380000005</v>
      </c>
      <c r="I143" s="74">
        <f t="shared" si="16"/>
        <v>17834.4605</v>
      </c>
      <c r="J143" s="74">
        <f t="shared" si="17"/>
        <v>-373.8549</v>
      </c>
      <c r="K143" s="74">
        <f t="shared" si="18"/>
        <v>-70.892</v>
      </c>
      <c r="L143" s="74">
        <f t="shared" si="19"/>
        <v>-302.9629</v>
      </c>
      <c r="M143" s="75"/>
      <c r="N143" s="48"/>
      <c r="O143" s="23"/>
      <c r="P143" s="24"/>
    </row>
    <row r="144" spans="2:16" ht="12.75">
      <c r="B144" s="15"/>
      <c r="C144" s="16"/>
      <c r="D144" s="45"/>
      <c r="E144" s="69">
        <f t="shared" si="20"/>
        <v>129</v>
      </c>
      <c r="F144" s="128">
        <f t="shared" si="21"/>
        <v>43282</v>
      </c>
      <c r="G144" s="70">
        <f t="shared" si="14"/>
        <v>0.0477</v>
      </c>
      <c r="H144" s="74">
        <f t="shared" si="15"/>
        <v>17531.50090000005</v>
      </c>
      <c r="I144" s="74">
        <f t="shared" si="16"/>
        <v>17531.4976</v>
      </c>
      <c r="J144" s="74">
        <f t="shared" si="17"/>
        <v>-373.8549</v>
      </c>
      <c r="K144" s="74">
        <f t="shared" si="18"/>
        <v>-69.6877</v>
      </c>
      <c r="L144" s="74">
        <f t="shared" si="19"/>
        <v>-304.1672</v>
      </c>
      <c r="M144" s="75"/>
      <c r="N144" s="48"/>
      <c r="O144" s="23"/>
      <c r="P144" s="24"/>
    </row>
    <row r="145" spans="2:16" ht="12.75">
      <c r="B145" s="15"/>
      <c r="C145" s="16"/>
      <c r="D145" s="45"/>
      <c r="E145" s="69">
        <f t="shared" si="20"/>
        <v>130</v>
      </c>
      <c r="F145" s="128">
        <f t="shared" si="21"/>
        <v>43313</v>
      </c>
      <c r="G145" s="70">
        <f t="shared" si="14"/>
        <v>0.0477</v>
      </c>
      <c r="H145" s="74">
        <f t="shared" si="15"/>
        <v>17227.33370000005</v>
      </c>
      <c r="I145" s="74">
        <f t="shared" si="16"/>
        <v>17227.3304</v>
      </c>
      <c r="J145" s="74">
        <f t="shared" si="17"/>
        <v>-373.8549</v>
      </c>
      <c r="K145" s="74">
        <f t="shared" si="18"/>
        <v>-68.4786</v>
      </c>
      <c r="L145" s="74">
        <f t="shared" si="19"/>
        <v>-305.3763</v>
      </c>
      <c r="M145" s="75"/>
      <c r="N145" s="48"/>
      <c r="O145" s="23"/>
      <c r="P145" s="24"/>
    </row>
    <row r="146" spans="2:16" ht="12.75">
      <c r="B146" s="15"/>
      <c r="C146" s="16"/>
      <c r="D146" s="45"/>
      <c r="E146" s="69">
        <f t="shared" si="20"/>
        <v>131</v>
      </c>
      <c r="F146" s="128">
        <f t="shared" si="21"/>
        <v>43344</v>
      </c>
      <c r="G146" s="70">
        <f aca="true" t="shared" si="22" ref="G146:G159">IF(E146&lt;=data6*$C$12,G145,"")</f>
        <v>0.0477</v>
      </c>
      <c r="H146" s="74">
        <f aca="true" t="shared" si="23" ref="H146:H159">IF(OR($C$12&lt;0.05,I146&lt;0.05,PERYR&lt;0.05),0,H145+ROUND(PPMT(G145/PERYR,1,$C$11-E145+1,H145),4))</f>
        <v>16921.95750000005</v>
      </c>
      <c r="I146" s="74">
        <f aca="true" t="shared" si="24" ref="I146:I159">IF(H145&gt;0.05,ROUND(I145+L145+M145,4),0)</f>
        <v>16921.9541</v>
      </c>
      <c r="J146" s="74">
        <f aca="true" t="shared" si="25" ref="J146:J159">IF(OR($C$12&lt;0.05,I146&lt;0.05,PERYR&lt;0.05,H146&lt;0.05),0,(ROUND(IF(J145+I146&lt;0,-I146+K146,IF($C$10=0,PMT(G146/PERYR,$C$11-E145,H146),-$C$13)),4)))</f>
        <v>-373.8549</v>
      </c>
      <c r="K146" s="74">
        <f aca="true" t="shared" si="26" ref="K146:K159">IF(OR($C$12&lt;0.05,I146&lt;0.05,PERYR&lt;0.05,H146&lt;0.05),0,(ROUND(IPMT(G146/PERYR,1,$C$11-E145,I146),4)))</f>
        <v>-67.2648</v>
      </c>
      <c r="L146" s="74">
        <f aca="true" t="shared" si="27" ref="L146:L159">-ROUND(MIN(I146,K146-J146),4)</f>
        <v>-306.5901</v>
      </c>
      <c r="M146" s="75"/>
      <c r="N146" s="48"/>
      <c r="O146" s="23"/>
      <c r="P146" s="24"/>
    </row>
    <row r="147" spans="2:16" ht="12.75">
      <c r="B147" s="15"/>
      <c r="C147" s="16"/>
      <c r="D147" s="45"/>
      <c r="E147" s="69">
        <f t="shared" si="20"/>
        <v>132</v>
      </c>
      <c r="F147" s="128">
        <f t="shared" si="21"/>
        <v>43374</v>
      </c>
      <c r="G147" s="70">
        <f t="shared" si="22"/>
        <v>0.0477</v>
      </c>
      <c r="H147" s="74">
        <f t="shared" si="23"/>
        <v>16615.36740000005</v>
      </c>
      <c r="I147" s="74">
        <f t="shared" si="24"/>
        <v>16615.364</v>
      </c>
      <c r="J147" s="74">
        <f t="shared" si="25"/>
        <v>-373.8549</v>
      </c>
      <c r="K147" s="74">
        <f t="shared" si="26"/>
        <v>-66.0461</v>
      </c>
      <c r="L147" s="74">
        <f t="shared" si="27"/>
        <v>-307.8088</v>
      </c>
      <c r="M147" s="75"/>
      <c r="N147" s="48"/>
      <c r="O147" s="23"/>
      <c r="P147" s="24"/>
    </row>
    <row r="148" spans="2:16" ht="12.75">
      <c r="B148" s="15"/>
      <c r="C148" s="16"/>
      <c r="D148" s="45"/>
      <c r="E148" s="69">
        <f t="shared" si="20"/>
        <v>133</v>
      </c>
      <c r="F148" s="128">
        <f t="shared" si="21"/>
        <v>43405</v>
      </c>
      <c r="G148" s="70">
        <f t="shared" si="22"/>
        <v>0.0477</v>
      </c>
      <c r="H148" s="74">
        <f t="shared" si="23"/>
        <v>16307.55860000005</v>
      </c>
      <c r="I148" s="74">
        <f t="shared" si="24"/>
        <v>16307.5552</v>
      </c>
      <c r="J148" s="74">
        <f t="shared" si="25"/>
        <v>-373.8549</v>
      </c>
      <c r="K148" s="74">
        <f t="shared" si="26"/>
        <v>-64.8225</v>
      </c>
      <c r="L148" s="74">
        <f t="shared" si="27"/>
        <v>-309.0324</v>
      </c>
      <c r="M148" s="75"/>
      <c r="N148" s="48"/>
      <c r="O148" s="23"/>
      <c r="P148" s="24"/>
    </row>
    <row r="149" spans="2:16" ht="12.75">
      <c r="B149" s="15"/>
      <c r="C149" s="16"/>
      <c r="D149" s="45"/>
      <c r="E149" s="69">
        <f t="shared" si="20"/>
        <v>134</v>
      </c>
      <c r="F149" s="128">
        <f t="shared" si="21"/>
        <v>43435</v>
      </c>
      <c r="G149" s="70">
        <f t="shared" si="22"/>
        <v>0.0477</v>
      </c>
      <c r="H149" s="74">
        <f t="shared" si="23"/>
        <v>15998.526300000049</v>
      </c>
      <c r="I149" s="74">
        <f t="shared" si="24"/>
        <v>15998.5228</v>
      </c>
      <c r="J149" s="74">
        <f t="shared" si="25"/>
        <v>-373.8549</v>
      </c>
      <c r="K149" s="74">
        <f t="shared" si="26"/>
        <v>-63.5941</v>
      </c>
      <c r="L149" s="74">
        <f t="shared" si="27"/>
        <v>-310.2608</v>
      </c>
      <c r="M149" s="75"/>
      <c r="N149" s="48"/>
      <c r="O149" s="23"/>
      <c r="P149" s="24"/>
    </row>
    <row r="150" spans="2:16" ht="12.75">
      <c r="B150" s="15"/>
      <c r="C150" s="16"/>
      <c r="D150" s="45"/>
      <c r="E150" s="69">
        <f t="shared" si="20"/>
        <v>135</v>
      </c>
      <c r="F150" s="128">
        <f t="shared" si="21"/>
        <v>43466</v>
      </c>
      <c r="G150" s="70">
        <f t="shared" si="22"/>
        <v>0.0477</v>
      </c>
      <c r="H150" s="74">
        <f t="shared" si="23"/>
        <v>15688.265600000048</v>
      </c>
      <c r="I150" s="74">
        <f t="shared" si="24"/>
        <v>15688.262</v>
      </c>
      <c r="J150" s="74">
        <f t="shared" si="25"/>
        <v>-373.8549</v>
      </c>
      <c r="K150" s="74">
        <f t="shared" si="26"/>
        <v>-62.3608</v>
      </c>
      <c r="L150" s="74">
        <f t="shared" si="27"/>
        <v>-311.4941</v>
      </c>
      <c r="M150" s="75"/>
      <c r="N150" s="48"/>
      <c r="O150" s="23"/>
      <c r="P150" s="24"/>
    </row>
    <row r="151" spans="2:16" ht="12.75">
      <c r="B151" s="15"/>
      <c r="C151" s="16"/>
      <c r="D151" s="45"/>
      <c r="E151" s="69">
        <f t="shared" si="20"/>
        <v>136</v>
      </c>
      <c r="F151" s="128">
        <f t="shared" si="21"/>
        <v>43497</v>
      </c>
      <c r="G151" s="70">
        <f t="shared" si="22"/>
        <v>0.0477</v>
      </c>
      <c r="H151" s="74">
        <f t="shared" si="23"/>
        <v>15376.771600000047</v>
      </c>
      <c r="I151" s="74">
        <f t="shared" si="24"/>
        <v>15376.7679</v>
      </c>
      <c r="J151" s="74">
        <f t="shared" si="25"/>
        <v>-373.8549</v>
      </c>
      <c r="K151" s="74">
        <f t="shared" si="26"/>
        <v>-61.1227</v>
      </c>
      <c r="L151" s="74">
        <f t="shared" si="27"/>
        <v>-312.7322</v>
      </c>
      <c r="M151" s="75"/>
      <c r="N151" s="48"/>
      <c r="O151" s="23"/>
      <c r="P151" s="24"/>
    </row>
    <row r="152" spans="2:16" ht="12.75">
      <c r="B152" s="15"/>
      <c r="C152" s="16"/>
      <c r="D152" s="45"/>
      <c r="E152" s="69">
        <f t="shared" si="20"/>
        <v>137</v>
      </c>
      <c r="F152" s="128">
        <f t="shared" si="21"/>
        <v>43525</v>
      </c>
      <c r="G152" s="70">
        <f t="shared" si="22"/>
        <v>0.0477</v>
      </c>
      <c r="H152" s="74">
        <f t="shared" si="23"/>
        <v>15064.039400000047</v>
      </c>
      <c r="I152" s="74">
        <f t="shared" si="24"/>
        <v>15064.0357</v>
      </c>
      <c r="J152" s="74">
        <f t="shared" si="25"/>
        <v>-373.8549</v>
      </c>
      <c r="K152" s="74">
        <f t="shared" si="26"/>
        <v>-59.8795</v>
      </c>
      <c r="L152" s="74">
        <f t="shared" si="27"/>
        <v>-313.9754</v>
      </c>
      <c r="M152" s="75"/>
      <c r="N152" s="48"/>
      <c r="O152" s="23"/>
      <c r="P152" s="24"/>
    </row>
    <row r="153" spans="2:16" ht="12.75">
      <c r="B153" s="15"/>
      <c r="C153" s="16"/>
      <c r="D153" s="45"/>
      <c r="E153" s="69">
        <f t="shared" si="20"/>
        <v>138</v>
      </c>
      <c r="F153" s="128">
        <f t="shared" si="21"/>
        <v>43556</v>
      </c>
      <c r="G153" s="70">
        <f t="shared" si="22"/>
        <v>0.0477</v>
      </c>
      <c r="H153" s="74">
        <f t="shared" si="23"/>
        <v>14750.064100000047</v>
      </c>
      <c r="I153" s="74">
        <f t="shared" si="24"/>
        <v>14750.0603</v>
      </c>
      <c r="J153" s="74">
        <f t="shared" si="25"/>
        <v>-373.8549</v>
      </c>
      <c r="K153" s="74">
        <f t="shared" si="26"/>
        <v>-58.6315</v>
      </c>
      <c r="L153" s="74">
        <f t="shared" si="27"/>
        <v>-315.2234</v>
      </c>
      <c r="M153" s="75"/>
      <c r="N153" s="48"/>
      <c r="O153" s="23"/>
      <c r="P153" s="24"/>
    </row>
    <row r="154" spans="2:16" ht="12.75">
      <c r="B154" s="15"/>
      <c r="C154" s="16"/>
      <c r="D154" s="45"/>
      <c r="E154" s="69">
        <f t="shared" si="20"/>
        <v>139</v>
      </c>
      <c r="F154" s="128">
        <f t="shared" si="21"/>
        <v>43586</v>
      </c>
      <c r="G154" s="70">
        <f t="shared" si="22"/>
        <v>0.0477</v>
      </c>
      <c r="H154" s="74">
        <f t="shared" si="23"/>
        <v>14434.840700000046</v>
      </c>
      <c r="I154" s="74">
        <f t="shared" si="24"/>
        <v>14434.8369</v>
      </c>
      <c r="J154" s="74">
        <f t="shared" si="25"/>
        <v>-373.8549</v>
      </c>
      <c r="K154" s="74">
        <f t="shared" si="26"/>
        <v>-57.3785</v>
      </c>
      <c r="L154" s="74">
        <f t="shared" si="27"/>
        <v>-316.4764</v>
      </c>
      <c r="M154" s="75"/>
      <c r="N154" s="48"/>
      <c r="O154" s="23"/>
      <c r="P154" s="24"/>
    </row>
    <row r="155" spans="2:16" ht="12.75">
      <c r="B155" s="15"/>
      <c r="C155" s="16"/>
      <c r="D155" s="45"/>
      <c r="E155" s="69">
        <f t="shared" si="20"/>
        <v>140</v>
      </c>
      <c r="F155" s="128">
        <f t="shared" si="21"/>
        <v>43617</v>
      </c>
      <c r="G155" s="70">
        <f t="shared" si="22"/>
        <v>0.0477</v>
      </c>
      <c r="H155" s="74">
        <f t="shared" si="23"/>
        <v>14118.364300000047</v>
      </c>
      <c r="I155" s="74">
        <f t="shared" si="24"/>
        <v>14118.3605</v>
      </c>
      <c r="J155" s="74">
        <f t="shared" si="25"/>
        <v>-373.8549</v>
      </c>
      <c r="K155" s="74">
        <f t="shared" si="26"/>
        <v>-56.1205</v>
      </c>
      <c r="L155" s="74">
        <f t="shared" si="27"/>
        <v>-317.7344</v>
      </c>
      <c r="M155" s="75"/>
      <c r="N155" s="48"/>
      <c r="O155" s="23"/>
      <c r="P155" s="24"/>
    </row>
    <row r="156" spans="2:16" ht="12.75">
      <c r="B156" s="15"/>
      <c r="C156" s="16"/>
      <c r="D156" s="45"/>
      <c r="E156" s="69">
        <f t="shared" si="20"/>
        <v>141</v>
      </c>
      <c r="F156" s="128">
        <f t="shared" si="21"/>
        <v>43647</v>
      </c>
      <c r="G156" s="70">
        <f t="shared" si="22"/>
        <v>0.0477</v>
      </c>
      <c r="H156" s="74">
        <f t="shared" si="23"/>
        <v>13800.629900000047</v>
      </c>
      <c r="I156" s="74">
        <f t="shared" si="24"/>
        <v>13800.6261</v>
      </c>
      <c r="J156" s="74">
        <f t="shared" si="25"/>
        <v>-373.8549</v>
      </c>
      <c r="K156" s="74">
        <f t="shared" si="26"/>
        <v>-54.8575</v>
      </c>
      <c r="L156" s="74">
        <f t="shared" si="27"/>
        <v>-318.9974</v>
      </c>
      <c r="M156" s="75"/>
      <c r="N156" s="48"/>
      <c r="O156" s="23"/>
      <c r="P156" s="24"/>
    </row>
    <row r="157" spans="2:16" ht="12.75">
      <c r="B157" s="15"/>
      <c r="C157" s="16"/>
      <c r="D157" s="45"/>
      <c r="E157" s="69">
        <f t="shared" si="20"/>
        <v>142</v>
      </c>
      <c r="F157" s="128">
        <f t="shared" si="21"/>
        <v>43678</v>
      </c>
      <c r="G157" s="70">
        <f t="shared" si="22"/>
        <v>0.0477</v>
      </c>
      <c r="H157" s="74">
        <f t="shared" si="23"/>
        <v>13481.632500000047</v>
      </c>
      <c r="I157" s="74">
        <f t="shared" si="24"/>
        <v>13481.6287</v>
      </c>
      <c r="J157" s="74">
        <f t="shared" si="25"/>
        <v>-373.8549</v>
      </c>
      <c r="K157" s="74">
        <f t="shared" si="26"/>
        <v>-53.5895</v>
      </c>
      <c r="L157" s="74">
        <f t="shared" si="27"/>
        <v>-320.2654</v>
      </c>
      <c r="M157" s="75"/>
      <c r="N157" s="48"/>
      <c r="O157" s="23"/>
      <c r="P157" s="24"/>
    </row>
    <row r="158" spans="2:16" ht="12.75">
      <c r="B158" s="15"/>
      <c r="C158" s="16"/>
      <c r="D158" s="45"/>
      <c r="E158" s="69">
        <f t="shared" si="20"/>
        <v>143</v>
      </c>
      <c r="F158" s="128">
        <f t="shared" si="21"/>
        <v>43709</v>
      </c>
      <c r="G158" s="70">
        <f t="shared" si="22"/>
        <v>0.0477</v>
      </c>
      <c r="H158" s="74">
        <f t="shared" si="23"/>
        <v>13161.367100000047</v>
      </c>
      <c r="I158" s="74">
        <f t="shared" si="24"/>
        <v>13161.3633</v>
      </c>
      <c r="J158" s="74">
        <f t="shared" si="25"/>
        <v>-373.8549</v>
      </c>
      <c r="K158" s="74">
        <f t="shared" si="26"/>
        <v>-52.3164</v>
      </c>
      <c r="L158" s="74">
        <f t="shared" si="27"/>
        <v>-321.5385</v>
      </c>
      <c r="M158" s="75"/>
      <c r="N158" s="48"/>
      <c r="O158" s="23"/>
      <c r="P158" s="24"/>
    </row>
    <row r="159" spans="2:16" ht="12.75">
      <c r="B159" s="15"/>
      <c r="C159" s="16"/>
      <c r="D159" s="45"/>
      <c r="E159" s="69">
        <f t="shared" si="20"/>
        <v>144</v>
      </c>
      <c r="F159" s="128">
        <f t="shared" si="21"/>
        <v>43739</v>
      </c>
      <c r="G159" s="70">
        <f t="shared" si="22"/>
        <v>0.0477</v>
      </c>
      <c r="H159" s="74">
        <f t="shared" si="23"/>
        <v>12839.828700000047</v>
      </c>
      <c r="I159" s="74">
        <f t="shared" si="24"/>
        <v>12839.8248</v>
      </c>
      <c r="J159" s="74">
        <f t="shared" si="25"/>
        <v>-373.8549</v>
      </c>
      <c r="K159" s="74">
        <f t="shared" si="26"/>
        <v>-51.0383</v>
      </c>
      <c r="L159" s="74">
        <f t="shared" si="27"/>
        <v>-322.8166</v>
      </c>
      <c r="M159" s="75"/>
      <c r="N159" s="48"/>
      <c r="O159" s="23"/>
      <c r="P159" s="24"/>
    </row>
    <row r="160" spans="2:16" ht="12.75">
      <c r="B160" s="15"/>
      <c r="C160" s="16"/>
      <c r="D160" s="45"/>
      <c r="E160" s="69">
        <f aca="true" t="shared" si="28" ref="E160:E223">1+E159</f>
        <v>145</v>
      </c>
      <c r="F160" s="128">
        <f aca="true" t="shared" si="29" ref="F160:F223">IF(H160&gt;0.01,DATE(YEAR($F$16),MONTH($F$16)+(E160-1)*12/PERYR,DAY($F$16)),"")</f>
        <v>43770</v>
      </c>
      <c r="G160" s="70">
        <f aca="true" t="shared" si="30" ref="G160:G223">IF(E160&lt;=data6*$C$12,G159,"")</f>
        <v>0.0477</v>
      </c>
      <c r="H160" s="74">
        <f aca="true" t="shared" si="31" ref="H160:H223">IF(OR($C$12&lt;0.05,I160&lt;0.05,PERYR&lt;0.05),0,H159+ROUND(PPMT(G159/PERYR,1,$C$11-E159+1,H159),4))</f>
        <v>12517.012100000047</v>
      </c>
      <c r="I160" s="74">
        <f aca="true" t="shared" si="32" ref="I160:I223">IF(H159&gt;0.05,ROUND(I159+L159+M159,4),0)</f>
        <v>12517.0082</v>
      </c>
      <c r="J160" s="74">
        <f aca="true" t="shared" si="33" ref="J160:J223">IF(OR($C$12&lt;0.05,I160&lt;0.05,PERYR&lt;0.05,H160&lt;0.05),0,(ROUND(IF(J159+I160&lt;0,-I160+K160,IF($C$10=0,PMT(G160/PERYR,$C$11-E159,H160),-$C$13)),4)))</f>
        <v>-373.8549</v>
      </c>
      <c r="K160" s="74">
        <f aca="true" t="shared" si="34" ref="K160:K223">IF(OR($C$12&lt;0.05,I160&lt;0.05,PERYR&lt;0.05,H160&lt;0.05),0,(ROUND(IPMT(G160/PERYR,1,$C$11-E159,I160),4)))</f>
        <v>-49.7551</v>
      </c>
      <c r="L160" s="74">
        <f aca="true" t="shared" si="35" ref="L160:L223">-ROUND(MIN(I160,K160-J160),4)</f>
        <v>-324.0998</v>
      </c>
      <c r="M160" s="75"/>
      <c r="N160" s="48"/>
      <c r="O160" s="23"/>
      <c r="P160" s="24"/>
    </row>
    <row r="161" spans="2:16" ht="12.75">
      <c r="B161" s="15"/>
      <c r="C161" s="16"/>
      <c r="D161" s="45"/>
      <c r="E161" s="69">
        <f t="shared" si="28"/>
        <v>146</v>
      </c>
      <c r="F161" s="128">
        <f t="shared" si="29"/>
        <v>43800</v>
      </c>
      <c r="G161" s="70">
        <f t="shared" si="30"/>
        <v>0.0477</v>
      </c>
      <c r="H161" s="74">
        <f t="shared" si="31"/>
        <v>12192.912300000047</v>
      </c>
      <c r="I161" s="74">
        <f t="shared" si="32"/>
        <v>12192.9084</v>
      </c>
      <c r="J161" s="74">
        <f t="shared" si="33"/>
        <v>-373.8549</v>
      </c>
      <c r="K161" s="74">
        <f t="shared" si="34"/>
        <v>-48.4668</v>
      </c>
      <c r="L161" s="74">
        <f t="shared" si="35"/>
        <v>-325.3881</v>
      </c>
      <c r="M161" s="75"/>
      <c r="N161" s="48"/>
      <c r="O161" s="23"/>
      <c r="P161" s="24"/>
    </row>
    <row r="162" spans="2:16" ht="12.75">
      <c r="B162" s="15"/>
      <c r="C162" s="16"/>
      <c r="D162" s="45"/>
      <c r="E162" s="69">
        <f t="shared" si="28"/>
        <v>147</v>
      </c>
      <c r="F162" s="128">
        <f t="shared" si="29"/>
        <v>43831</v>
      </c>
      <c r="G162" s="70">
        <f t="shared" si="30"/>
        <v>0.0477</v>
      </c>
      <c r="H162" s="74">
        <f t="shared" si="31"/>
        <v>11867.524200000047</v>
      </c>
      <c r="I162" s="74">
        <f t="shared" si="32"/>
        <v>11867.5203</v>
      </c>
      <c r="J162" s="74">
        <f t="shared" si="33"/>
        <v>-373.8549</v>
      </c>
      <c r="K162" s="74">
        <f t="shared" si="34"/>
        <v>-47.1734</v>
      </c>
      <c r="L162" s="74">
        <f t="shared" si="35"/>
        <v>-326.6815</v>
      </c>
      <c r="M162" s="75"/>
      <c r="N162" s="48"/>
      <c r="O162" s="23"/>
      <c r="P162" s="24"/>
    </row>
    <row r="163" spans="2:16" ht="12.75">
      <c r="B163" s="15"/>
      <c r="C163" s="16"/>
      <c r="D163" s="45"/>
      <c r="E163" s="69">
        <f t="shared" si="28"/>
        <v>148</v>
      </c>
      <c r="F163" s="128">
        <f t="shared" si="29"/>
        <v>43862</v>
      </c>
      <c r="G163" s="70">
        <f t="shared" si="30"/>
        <v>0.0477</v>
      </c>
      <c r="H163" s="74">
        <f t="shared" si="31"/>
        <v>11540.842700000047</v>
      </c>
      <c r="I163" s="74">
        <f t="shared" si="32"/>
        <v>11540.8388</v>
      </c>
      <c r="J163" s="74">
        <f t="shared" si="33"/>
        <v>-373.8549</v>
      </c>
      <c r="K163" s="74">
        <f t="shared" si="34"/>
        <v>-45.8748</v>
      </c>
      <c r="L163" s="74">
        <f t="shared" si="35"/>
        <v>-327.9801</v>
      </c>
      <c r="M163" s="75"/>
      <c r="N163" s="48"/>
      <c r="O163" s="23"/>
      <c r="P163" s="24"/>
    </row>
    <row r="164" spans="2:16" ht="12.75">
      <c r="B164" s="15"/>
      <c r="C164" s="16"/>
      <c r="D164" s="45"/>
      <c r="E164" s="69">
        <f t="shared" si="28"/>
        <v>149</v>
      </c>
      <c r="F164" s="128">
        <f t="shared" si="29"/>
        <v>43891</v>
      </c>
      <c r="G164" s="70">
        <f t="shared" si="30"/>
        <v>0.0477</v>
      </c>
      <c r="H164" s="74">
        <f t="shared" si="31"/>
        <v>11212.862700000047</v>
      </c>
      <c r="I164" s="74">
        <f t="shared" si="32"/>
        <v>11212.8587</v>
      </c>
      <c r="J164" s="74">
        <f t="shared" si="33"/>
        <v>-373.8549</v>
      </c>
      <c r="K164" s="74">
        <f t="shared" si="34"/>
        <v>-44.5711</v>
      </c>
      <c r="L164" s="74">
        <f t="shared" si="35"/>
        <v>-329.2838</v>
      </c>
      <c r="M164" s="75"/>
      <c r="N164" s="48"/>
      <c r="O164" s="23"/>
      <c r="P164" s="24"/>
    </row>
    <row r="165" spans="2:16" ht="12.75">
      <c r="B165" s="15"/>
      <c r="C165" s="16"/>
      <c r="D165" s="45"/>
      <c r="E165" s="69">
        <f t="shared" si="28"/>
        <v>150</v>
      </c>
      <c r="F165" s="128">
        <f t="shared" si="29"/>
        <v>43922</v>
      </c>
      <c r="G165" s="70">
        <f t="shared" si="30"/>
        <v>0.0477</v>
      </c>
      <c r="H165" s="74">
        <f t="shared" si="31"/>
        <v>10883.579000000047</v>
      </c>
      <c r="I165" s="74">
        <f t="shared" si="32"/>
        <v>10883.5749</v>
      </c>
      <c r="J165" s="74">
        <f t="shared" si="33"/>
        <v>-373.8549</v>
      </c>
      <c r="K165" s="74">
        <f t="shared" si="34"/>
        <v>-43.2622</v>
      </c>
      <c r="L165" s="74">
        <f t="shared" si="35"/>
        <v>-330.5927</v>
      </c>
      <c r="M165" s="75"/>
      <c r="N165" s="48"/>
      <c r="O165" s="23"/>
      <c r="P165" s="24"/>
    </row>
    <row r="166" spans="2:16" ht="12.75">
      <c r="B166" s="15"/>
      <c r="C166" s="16"/>
      <c r="D166" s="45"/>
      <c r="E166" s="69">
        <f t="shared" si="28"/>
        <v>151</v>
      </c>
      <c r="F166" s="128">
        <f t="shared" si="29"/>
        <v>43952</v>
      </c>
      <c r="G166" s="70">
        <f t="shared" si="30"/>
        <v>0.0477</v>
      </c>
      <c r="H166" s="74">
        <f t="shared" si="31"/>
        <v>10552.986300000048</v>
      </c>
      <c r="I166" s="74">
        <f t="shared" si="32"/>
        <v>10552.9822</v>
      </c>
      <c r="J166" s="74">
        <f t="shared" si="33"/>
        <v>-373.8549</v>
      </c>
      <c r="K166" s="74">
        <f t="shared" si="34"/>
        <v>-41.9481</v>
      </c>
      <c r="L166" s="74">
        <f t="shared" si="35"/>
        <v>-331.9068</v>
      </c>
      <c r="M166" s="75"/>
      <c r="N166" s="48"/>
      <c r="O166" s="23"/>
      <c r="P166" s="24"/>
    </row>
    <row r="167" spans="2:16" ht="12.75">
      <c r="B167" s="15"/>
      <c r="C167" s="16"/>
      <c r="D167" s="45"/>
      <c r="E167" s="69">
        <f t="shared" si="28"/>
        <v>152</v>
      </c>
      <c r="F167" s="128">
        <f t="shared" si="29"/>
        <v>43983</v>
      </c>
      <c r="G167" s="70">
        <f t="shared" si="30"/>
        <v>0.0477</v>
      </c>
      <c r="H167" s="74">
        <f t="shared" si="31"/>
        <v>10221.079500000047</v>
      </c>
      <c r="I167" s="74">
        <f t="shared" si="32"/>
        <v>10221.0754</v>
      </c>
      <c r="J167" s="74">
        <f t="shared" si="33"/>
        <v>-373.8549</v>
      </c>
      <c r="K167" s="74">
        <f t="shared" si="34"/>
        <v>-40.6288</v>
      </c>
      <c r="L167" s="74">
        <f t="shared" si="35"/>
        <v>-333.2261</v>
      </c>
      <c r="M167" s="75"/>
      <c r="N167" s="48"/>
      <c r="O167" s="23"/>
      <c r="P167" s="24"/>
    </row>
    <row r="168" spans="2:16" ht="12.75">
      <c r="B168" s="15"/>
      <c r="C168" s="16"/>
      <c r="D168" s="45"/>
      <c r="E168" s="69">
        <f t="shared" si="28"/>
        <v>153</v>
      </c>
      <c r="F168" s="128">
        <f t="shared" si="29"/>
        <v>44013</v>
      </c>
      <c r="G168" s="70">
        <f t="shared" si="30"/>
        <v>0.0477</v>
      </c>
      <c r="H168" s="74">
        <f t="shared" si="31"/>
        <v>9887.853400000047</v>
      </c>
      <c r="I168" s="74">
        <f t="shared" si="32"/>
        <v>9887.8493</v>
      </c>
      <c r="J168" s="74">
        <f t="shared" si="33"/>
        <v>-373.8549</v>
      </c>
      <c r="K168" s="74">
        <f t="shared" si="34"/>
        <v>-39.3042</v>
      </c>
      <c r="L168" s="74">
        <f t="shared" si="35"/>
        <v>-334.5507</v>
      </c>
      <c r="M168" s="75"/>
      <c r="N168" s="48"/>
      <c r="O168" s="23"/>
      <c r="P168" s="24"/>
    </row>
    <row r="169" spans="2:16" ht="12.75">
      <c r="B169" s="15"/>
      <c r="C169" s="16"/>
      <c r="D169" s="45"/>
      <c r="E169" s="69">
        <f t="shared" si="28"/>
        <v>154</v>
      </c>
      <c r="F169" s="128">
        <f t="shared" si="29"/>
        <v>44044</v>
      </c>
      <c r="G169" s="70">
        <f t="shared" si="30"/>
        <v>0.0477</v>
      </c>
      <c r="H169" s="74">
        <f t="shared" si="31"/>
        <v>9553.302700000047</v>
      </c>
      <c r="I169" s="74">
        <f t="shared" si="32"/>
        <v>9553.2986</v>
      </c>
      <c r="J169" s="74">
        <f t="shared" si="33"/>
        <v>-373.8549</v>
      </c>
      <c r="K169" s="74">
        <f t="shared" si="34"/>
        <v>-37.9744</v>
      </c>
      <c r="L169" s="74">
        <f t="shared" si="35"/>
        <v>-335.8805</v>
      </c>
      <c r="M169" s="75"/>
      <c r="N169" s="48"/>
      <c r="O169" s="23"/>
      <c r="P169" s="24"/>
    </row>
    <row r="170" spans="2:16" ht="12.75">
      <c r="B170" s="15"/>
      <c r="C170" s="16"/>
      <c r="D170" s="45"/>
      <c r="E170" s="69">
        <f t="shared" si="28"/>
        <v>155</v>
      </c>
      <c r="F170" s="128">
        <f t="shared" si="29"/>
        <v>44075</v>
      </c>
      <c r="G170" s="70">
        <f t="shared" si="30"/>
        <v>0.0477</v>
      </c>
      <c r="H170" s="74">
        <f t="shared" si="31"/>
        <v>9217.422200000048</v>
      </c>
      <c r="I170" s="74">
        <f t="shared" si="32"/>
        <v>9217.4181</v>
      </c>
      <c r="J170" s="74">
        <f t="shared" si="33"/>
        <v>-373.8549</v>
      </c>
      <c r="K170" s="74">
        <f t="shared" si="34"/>
        <v>-36.6392</v>
      </c>
      <c r="L170" s="74">
        <f t="shared" si="35"/>
        <v>-337.2157</v>
      </c>
      <c r="M170" s="75"/>
      <c r="N170" s="48"/>
      <c r="O170" s="23"/>
      <c r="P170" s="24"/>
    </row>
    <row r="171" spans="2:16" ht="12.75">
      <c r="B171" s="15"/>
      <c r="C171" s="16"/>
      <c r="D171" s="45"/>
      <c r="E171" s="69">
        <f t="shared" si="28"/>
        <v>156</v>
      </c>
      <c r="F171" s="128">
        <f t="shared" si="29"/>
        <v>44105</v>
      </c>
      <c r="G171" s="70">
        <f t="shared" si="30"/>
        <v>0.0477</v>
      </c>
      <c r="H171" s="74">
        <f t="shared" si="31"/>
        <v>8880.206600000049</v>
      </c>
      <c r="I171" s="74">
        <f t="shared" si="32"/>
        <v>8880.2024</v>
      </c>
      <c r="J171" s="74">
        <f t="shared" si="33"/>
        <v>-373.8549</v>
      </c>
      <c r="K171" s="74">
        <f t="shared" si="34"/>
        <v>-35.2988</v>
      </c>
      <c r="L171" s="74">
        <f t="shared" si="35"/>
        <v>-338.5561</v>
      </c>
      <c r="M171" s="75"/>
      <c r="N171" s="48"/>
      <c r="O171" s="23"/>
      <c r="P171" s="24"/>
    </row>
    <row r="172" spans="2:16" ht="12.75">
      <c r="B172" s="15"/>
      <c r="C172" s="16"/>
      <c r="D172" s="45"/>
      <c r="E172" s="69">
        <f t="shared" si="28"/>
        <v>157</v>
      </c>
      <c r="F172" s="128">
        <f t="shared" si="29"/>
        <v>44136</v>
      </c>
      <c r="G172" s="70">
        <f t="shared" si="30"/>
        <v>0.0477</v>
      </c>
      <c r="H172" s="74">
        <f t="shared" si="31"/>
        <v>8541.650500000049</v>
      </c>
      <c r="I172" s="74">
        <f t="shared" si="32"/>
        <v>8541.6463</v>
      </c>
      <c r="J172" s="74">
        <f t="shared" si="33"/>
        <v>-373.8549</v>
      </c>
      <c r="K172" s="74">
        <f t="shared" si="34"/>
        <v>-33.953</v>
      </c>
      <c r="L172" s="74">
        <f t="shared" si="35"/>
        <v>-339.9019</v>
      </c>
      <c r="M172" s="75"/>
      <c r="N172" s="48"/>
      <c r="O172" s="23"/>
      <c r="P172" s="24"/>
    </row>
    <row r="173" spans="2:16" ht="12.75">
      <c r="B173" s="15"/>
      <c r="C173" s="16"/>
      <c r="D173" s="45"/>
      <c r="E173" s="69">
        <f t="shared" si="28"/>
        <v>158</v>
      </c>
      <c r="F173" s="128">
        <f t="shared" si="29"/>
        <v>44166</v>
      </c>
      <c r="G173" s="70">
        <f t="shared" si="30"/>
        <v>0.0477</v>
      </c>
      <c r="H173" s="74">
        <f t="shared" si="31"/>
        <v>8201.74870000005</v>
      </c>
      <c r="I173" s="74">
        <f t="shared" si="32"/>
        <v>8201.7444</v>
      </c>
      <c r="J173" s="74">
        <f t="shared" si="33"/>
        <v>-373.8549</v>
      </c>
      <c r="K173" s="74">
        <f t="shared" si="34"/>
        <v>-32.6019</v>
      </c>
      <c r="L173" s="74">
        <f t="shared" si="35"/>
        <v>-341.253</v>
      </c>
      <c r="M173" s="75"/>
      <c r="N173" s="48"/>
      <c r="O173" s="23"/>
      <c r="P173" s="24"/>
    </row>
    <row r="174" spans="2:16" ht="12.75">
      <c r="B174" s="15"/>
      <c r="C174" s="16"/>
      <c r="D174" s="45"/>
      <c r="E174" s="69">
        <f t="shared" si="28"/>
        <v>159</v>
      </c>
      <c r="F174" s="128">
        <f t="shared" si="29"/>
        <v>44197</v>
      </c>
      <c r="G174" s="70">
        <f t="shared" si="30"/>
        <v>0.0477</v>
      </c>
      <c r="H174" s="74">
        <f t="shared" si="31"/>
        <v>7860.495800000049</v>
      </c>
      <c r="I174" s="74">
        <f t="shared" si="32"/>
        <v>7860.4914</v>
      </c>
      <c r="J174" s="74">
        <f t="shared" si="33"/>
        <v>-373.8549</v>
      </c>
      <c r="K174" s="74">
        <f t="shared" si="34"/>
        <v>-31.2455</v>
      </c>
      <c r="L174" s="74">
        <f t="shared" si="35"/>
        <v>-342.6094</v>
      </c>
      <c r="M174" s="75"/>
      <c r="N174" s="48"/>
      <c r="O174" s="23"/>
      <c r="P174" s="24"/>
    </row>
    <row r="175" spans="2:16" ht="12.75">
      <c r="B175" s="15"/>
      <c r="C175" s="16"/>
      <c r="D175" s="45"/>
      <c r="E175" s="69">
        <f t="shared" si="28"/>
        <v>160</v>
      </c>
      <c r="F175" s="128">
        <f t="shared" si="29"/>
        <v>44228</v>
      </c>
      <c r="G175" s="70">
        <f t="shared" si="30"/>
        <v>0.0477</v>
      </c>
      <c r="H175" s="74">
        <f t="shared" si="31"/>
        <v>7517.8864000000485</v>
      </c>
      <c r="I175" s="74">
        <f t="shared" si="32"/>
        <v>7517.882</v>
      </c>
      <c r="J175" s="74">
        <f t="shared" si="33"/>
        <v>-373.8549</v>
      </c>
      <c r="K175" s="74">
        <f t="shared" si="34"/>
        <v>-29.8836</v>
      </c>
      <c r="L175" s="74">
        <f t="shared" si="35"/>
        <v>-343.9713</v>
      </c>
      <c r="M175" s="75"/>
      <c r="N175" s="48"/>
      <c r="O175" s="23"/>
      <c r="P175" s="24"/>
    </row>
    <row r="176" spans="2:16" ht="12.75">
      <c r="B176" s="15"/>
      <c r="C176" s="16"/>
      <c r="D176" s="45"/>
      <c r="E176" s="69">
        <f t="shared" si="28"/>
        <v>161</v>
      </c>
      <c r="F176" s="128">
        <f t="shared" si="29"/>
        <v>44256</v>
      </c>
      <c r="G176" s="70">
        <f t="shared" si="30"/>
        <v>0.0477</v>
      </c>
      <c r="H176" s="74">
        <f t="shared" si="31"/>
        <v>7173.915100000048</v>
      </c>
      <c r="I176" s="74">
        <f t="shared" si="32"/>
        <v>7173.9107</v>
      </c>
      <c r="J176" s="74">
        <f t="shared" si="33"/>
        <v>-373.8549</v>
      </c>
      <c r="K176" s="74">
        <f t="shared" si="34"/>
        <v>-28.5163</v>
      </c>
      <c r="L176" s="74">
        <f t="shared" si="35"/>
        <v>-345.3386</v>
      </c>
      <c r="M176" s="75"/>
      <c r="N176" s="48"/>
      <c r="O176" s="23"/>
      <c r="P176" s="24"/>
    </row>
    <row r="177" spans="2:16" ht="12.75">
      <c r="B177" s="15"/>
      <c r="C177" s="16"/>
      <c r="D177" s="45"/>
      <c r="E177" s="69">
        <f t="shared" si="28"/>
        <v>162</v>
      </c>
      <c r="F177" s="128">
        <f t="shared" si="29"/>
        <v>44287</v>
      </c>
      <c r="G177" s="70">
        <f t="shared" si="30"/>
        <v>0.0477</v>
      </c>
      <c r="H177" s="74">
        <f t="shared" si="31"/>
        <v>6828.576500000048</v>
      </c>
      <c r="I177" s="74">
        <f t="shared" si="32"/>
        <v>6828.5721</v>
      </c>
      <c r="J177" s="74">
        <f t="shared" si="33"/>
        <v>-373.8549</v>
      </c>
      <c r="K177" s="74">
        <f t="shared" si="34"/>
        <v>-27.1436</v>
      </c>
      <c r="L177" s="74">
        <f t="shared" si="35"/>
        <v>-346.7113</v>
      </c>
      <c r="M177" s="75"/>
      <c r="N177" s="48"/>
      <c r="O177" s="23"/>
      <c r="P177" s="24"/>
    </row>
    <row r="178" spans="2:16" ht="12.75">
      <c r="B178" s="15"/>
      <c r="C178" s="16"/>
      <c r="D178" s="45"/>
      <c r="E178" s="69">
        <f t="shared" si="28"/>
        <v>163</v>
      </c>
      <c r="F178" s="128">
        <f t="shared" si="29"/>
        <v>44317</v>
      </c>
      <c r="G178" s="70">
        <f t="shared" si="30"/>
        <v>0.0477</v>
      </c>
      <c r="H178" s="74">
        <f t="shared" si="31"/>
        <v>6481.865200000048</v>
      </c>
      <c r="I178" s="74">
        <f t="shared" si="32"/>
        <v>6481.8608</v>
      </c>
      <c r="J178" s="74">
        <f t="shared" si="33"/>
        <v>-373.8549</v>
      </c>
      <c r="K178" s="74">
        <f t="shared" si="34"/>
        <v>-25.7654</v>
      </c>
      <c r="L178" s="74">
        <f t="shared" si="35"/>
        <v>-348.0895</v>
      </c>
      <c r="M178" s="75"/>
      <c r="N178" s="48"/>
      <c r="O178" s="23"/>
      <c r="P178" s="24"/>
    </row>
    <row r="179" spans="2:16" ht="12.75">
      <c r="B179" s="15"/>
      <c r="C179" s="16"/>
      <c r="D179" s="45"/>
      <c r="E179" s="69">
        <f t="shared" si="28"/>
        <v>164</v>
      </c>
      <c r="F179" s="128">
        <f t="shared" si="29"/>
        <v>44348</v>
      </c>
      <c r="G179" s="70">
        <f t="shared" si="30"/>
        <v>0.0477</v>
      </c>
      <c r="H179" s="74">
        <f t="shared" si="31"/>
        <v>6133.775700000048</v>
      </c>
      <c r="I179" s="74">
        <f t="shared" si="32"/>
        <v>6133.7713</v>
      </c>
      <c r="J179" s="74">
        <f t="shared" si="33"/>
        <v>-373.8549</v>
      </c>
      <c r="K179" s="74">
        <f t="shared" si="34"/>
        <v>-24.3817</v>
      </c>
      <c r="L179" s="74">
        <f t="shared" si="35"/>
        <v>-349.4732</v>
      </c>
      <c r="M179" s="75"/>
      <c r="N179" s="48"/>
      <c r="O179" s="23"/>
      <c r="P179" s="24"/>
    </row>
    <row r="180" spans="2:16" ht="12.75">
      <c r="B180" s="15"/>
      <c r="C180" s="16"/>
      <c r="D180" s="45"/>
      <c r="E180" s="69">
        <f t="shared" si="28"/>
        <v>165</v>
      </c>
      <c r="F180" s="128">
        <f t="shared" si="29"/>
        <v>44378</v>
      </c>
      <c r="G180" s="70">
        <f t="shared" si="30"/>
        <v>0.0477</v>
      </c>
      <c r="H180" s="74">
        <f t="shared" si="31"/>
        <v>5784.302600000048</v>
      </c>
      <c r="I180" s="74">
        <f t="shared" si="32"/>
        <v>5784.2981</v>
      </c>
      <c r="J180" s="74">
        <f t="shared" si="33"/>
        <v>-373.8549</v>
      </c>
      <c r="K180" s="74">
        <f t="shared" si="34"/>
        <v>-22.9926</v>
      </c>
      <c r="L180" s="74">
        <f t="shared" si="35"/>
        <v>-350.8623</v>
      </c>
      <c r="M180" s="75"/>
      <c r="N180" s="48"/>
      <c r="O180" s="23"/>
      <c r="P180" s="24"/>
    </row>
    <row r="181" spans="2:16" ht="12.75">
      <c r="B181" s="15"/>
      <c r="C181" s="16"/>
      <c r="D181" s="45"/>
      <c r="E181" s="69">
        <f t="shared" si="28"/>
        <v>166</v>
      </c>
      <c r="F181" s="128">
        <f t="shared" si="29"/>
        <v>44409</v>
      </c>
      <c r="G181" s="70">
        <f t="shared" si="30"/>
        <v>0.0477</v>
      </c>
      <c r="H181" s="74">
        <f t="shared" si="31"/>
        <v>5433.440300000048</v>
      </c>
      <c r="I181" s="74">
        <f t="shared" si="32"/>
        <v>5433.4358</v>
      </c>
      <c r="J181" s="74">
        <f t="shared" si="33"/>
        <v>-373.8549</v>
      </c>
      <c r="K181" s="74">
        <f t="shared" si="34"/>
        <v>-21.5979</v>
      </c>
      <c r="L181" s="74">
        <f t="shared" si="35"/>
        <v>-352.257</v>
      </c>
      <c r="M181" s="75"/>
      <c r="N181" s="48"/>
      <c r="O181" s="23"/>
      <c r="P181" s="24"/>
    </row>
    <row r="182" spans="2:16" ht="12.75">
      <c r="B182" s="15"/>
      <c r="C182" s="16"/>
      <c r="D182" s="45"/>
      <c r="E182" s="69">
        <f t="shared" si="28"/>
        <v>167</v>
      </c>
      <c r="F182" s="128">
        <f t="shared" si="29"/>
        <v>44440</v>
      </c>
      <c r="G182" s="70">
        <f t="shared" si="30"/>
        <v>0.0477</v>
      </c>
      <c r="H182" s="74">
        <f t="shared" si="31"/>
        <v>5081.183400000048</v>
      </c>
      <c r="I182" s="74">
        <f t="shared" si="32"/>
        <v>5081.1788</v>
      </c>
      <c r="J182" s="74">
        <f t="shared" si="33"/>
        <v>-373.8549</v>
      </c>
      <c r="K182" s="74">
        <f t="shared" si="34"/>
        <v>-20.1977</v>
      </c>
      <c r="L182" s="74">
        <f t="shared" si="35"/>
        <v>-353.6572</v>
      </c>
      <c r="M182" s="75"/>
      <c r="N182" s="48"/>
      <c r="O182" s="23"/>
      <c r="P182" s="24"/>
    </row>
    <row r="183" spans="2:16" ht="12.75">
      <c r="B183" s="15"/>
      <c r="C183" s="16"/>
      <c r="D183" s="45"/>
      <c r="E183" s="69">
        <f t="shared" si="28"/>
        <v>168</v>
      </c>
      <c r="F183" s="128">
        <f t="shared" si="29"/>
        <v>44470</v>
      </c>
      <c r="G183" s="70">
        <f t="shared" si="30"/>
        <v>0.0477</v>
      </c>
      <c r="H183" s="74">
        <f t="shared" si="31"/>
        <v>4727.526200000048</v>
      </c>
      <c r="I183" s="74">
        <f t="shared" si="32"/>
        <v>4727.5216</v>
      </c>
      <c r="J183" s="74">
        <f t="shared" si="33"/>
        <v>-373.8549</v>
      </c>
      <c r="K183" s="74">
        <f t="shared" si="34"/>
        <v>-18.7919</v>
      </c>
      <c r="L183" s="74">
        <f t="shared" si="35"/>
        <v>-355.063</v>
      </c>
      <c r="M183" s="75"/>
      <c r="N183" s="48"/>
      <c r="O183" s="23"/>
      <c r="P183" s="24"/>
    </row>
    <row r="184" spans="2:16" ht="12.75">
      <c r="B184" s="15"/>
      <c r="C184" s="16"/>
      <c r="D184" s="45"/>
      <c r="E184" s="69">
        <f t="shared" si="28"/>
        <v>169</v>
      </c>
      <c r="F184" s="128">
        <f t="shared" si="29"/>
        <v>44501</v>
      </c>
      <c r="G184" s="70">
        <f t="shared" si="30"/>
        <v>0.0477</v>
      </c>
      <c r="H184" s="74">
        <f t="shared" si="31"/>
        <v>4372.463200000048</v>
      </c>
      <c r="I184" s="74">
        <f t="shared" si="32"/>
        <v>4372.4586</v>
      </c>
      <c r="J184" s="74">
        <f t="shared" si="33"/>
        <v>-373.8549</v>
      </c>
      <c r="K184" s="74">
        <f t="shared" si="34"/>
        <v>-17.3805</v>
      </c>
      <c r="L184" s="74">
        <f t="shared" si="35"/>
        <v>-356.4744</v>
      </c>
      <c r="M184" s="75"/>
      <c r="N184" s="48"/>
      <c r="O184" s="23"/>
      <c r="P184" s="24"/>
    </row>
    <row r="185" spans="2:16" ht="12.75">
      <c r="B185" s="15"/>
      <c r="C185" s="16"/>
      <c r="D185" s="45"/>
      <c r="E185" s="69">
        <f t="shared" si="28"/>
        <v>170</v>
      </c>
      <c r="F185" s="128">
        <f t="shared" si="29"/>
        <v>44531</v>
      </c>
      <c r="G185" s="70">
        <f t="shared" si="30"/>
        <v>0.0477</v>
      </c>
      <c r="H185" s="74">
        <f t="shared" si="31"/>
        <v>4015.9889000000485</v>
      </c>
      <c r="I185" s="74">
        <f t="shared" si="32"/>
        <v>4015.9842</v>
      </c>
      <c r="J185" s="74">
        <f t="shared" si="33"/>
        <v>-373.8549</v>
      </c>
      <c r="K185" s="74">
        <f t="shared" si="34"/>
        <v>-15.9635</v>
      </c>
      <c r="L185" s="74">
        <f t="shared" si="35"/>
        <v>-357.8914</v>
      </c>
      <c r="M185" s="75"/>
      <c r="N185" s="48"/>
      <c r="O185" s="23"/>
      <c r="P185" s="24"/>
    </row>
    <row r="186" spans="2:16" ht="12.75">
      <c r="B186" s="15"/>
      <c r="C186" s="16"/>
      <c r="D186" s="45"/>
      <c r="E186" s="69">
        <f t="shared" si="28"/>
        <v>171</v>
      </c>
      <c r="F186" s="128">
        <f t="shared" si="29"/>
        <v>44562</v>
      </c>
      <c r="G186" s="70">
        <f t="shared" si="30"/>
        <v>0.0477</v>
      </c>
      <c r="H186" s="74">
        <f t="shared" si="31"/>
        <v>3658.0976000000483</v>
      </c>
      <c r="I186" s="74">
        <f t="shared" si="32"/>
        <v>3658.0928</v>
      </c>
      <c r="J186" s="74">
        <f t="shared" si="33"/>
        <v>-373.8549</v>
      </c>
      <c r="K186" s="74">
        <f t="shared" si="34"/>
        <v>-14.5409</v>
      </c>
      <c r="L186" s="74">
        <f t="shared" si="35"/>
        <v>-359.314</v>
      </c>
      <c r="M186" s="75"/>
      <c r="N186" s="48"/>
      <c r="O186" s="23"/>
      <c r="P186" s="24"/>
    </row>
    <row r="187" spans="2:16" ht="12.75">
      <c r="B187" s="15"/>
      <c r="C187" s="16"/>
      <c r="D187" s="45"/>
      <c r="E187" s="69">
        <f t="shared" si="28"/>
        <v>172</v>
      </c>
      <c r="F187" s="128">
        <f t="shared" si="29"/>
        <v>44593</v>
      </c>
      <c r="G187" s="70">
        <f t="shared" si="30"/>
        <v>0.0477</v>
      </c>
      <c r="H187" s="74">
        <f t="shared" si="31"/>
        <v>3298.783700000048</v>
      </c>
      <c r="I187" s="74">
        <f t="shared" si="32"/>
        <v>3298.7788</v>
      </c>
      <c r="J187" s="74">
        <f t="shared" si="33"/>
        <v>-373.8549</v>
      </c>
      <c r="K187" s="74">
        <f t="shared" si="34"/>
        <v>-13.1126</v>
      </c>
      <c r="L187" s="74">
        <f t="shared" si="35"/>
        <v>-360.7423</v>
      </c>
      <c r="M187" s="75"/>
      <c r="N187" s="48"/>
      <c r="O187" s="23"/>
      <c r="P187" s="24"/>
    </row>
    <row r="188" spans="2:16" ht="12.75">
      <c r="B188" s="15"/>
      <c r="C188" s="16"/>
      <c r="D188" s="45"/>
      <c r="E188" s="69">
        <f t="shared" si="28"/>
        <v>173</v>
      </c>
      <c r="F188" s="128">
        <f t="shared" si="29"/>
        <v>44621</v>
      </c>
      <c r="G188" s="70">
        <f t="shared" si="30"/>
        <v>0.0477</v>
      </c>
      <c r="H188" s="74">
        <f t="shared" si="31"/>
        <v>2938.041500000048</v>
      </c>
      <c r="I188" s="74">
        <f t="shared" si="32"/>
        <v>2938.0365</v>
      </c>
      <c r="J188" s="74">
        <f t="shared" si="33"/>
        <v>-373.8549</v>
      </c>
      <c r="K188" s="74">
        <f t="shared" si="34"/>
        <v>-11.6787</v>
      </c>
      <c r="L188" s="74">
        <f t="shared" si="35"/>
        <v>-362.1762</v>
      </c>
      <c r="M188" s="75"/>
      <c r="N188" s="48"/>
      <c r="O188" s="23"/>
      <c r="P188" s="24"/>
    </row>
    <row r="189" spans="2:16" ht="12.75">
      <c r="B189" s="15"/>
      <c r="C189" s="16"/>
      <c r="D189" s="45"/>
      <c r="E189" s="69">
        <f t="shared" si="28"/>
        <v>174</v>
      </c>
      <c r="F189" s="128">
        <f t="shared" si="29"/>
        <v>44652</v>
      </c>
      <c r="G189" s="70">
        <f t="shared" si="30"/>
        <v>0.0477</v>
      </c>
      <c r="H189" s="74">
        <f t="shared" si="31"/>
        <v>2575.865300000048</v>
      </c>
      <c r="I189" s="74">
        <f t="shared" si="32"/>
        <v>2575.8603</v>
      </c>
      <c r="J189" s="74">
        <f t="shared" si="33"/>
        <v>-373.8549</v>
      </c>
      <c r="K189" s="74">
        <f t="shared" si="34"/>
        <v>-10.239</v>
      </c>
      <c r="L189" s="74">
        <f t="shared" si="35"/>
        <v>-363.6159</v>
      </c>
      <c r="M189" s="75"/>
      <c r="N189" s="48"/>
      <c r="O189" s="23"/>
      <c r="P189" s="24"/>
    </row>
    <row r="190" spans="2:16" ht="12.75">
      <c r="B190" s="15"/>
      <c r="C190" s="16"/>
      <c r="D190" s="45"/>
      <c r="E190" s="69">
        <f t="shared" si="28"/>
        <v>175</v>
      </c>
      <c r="F190" s="128">
        <f t="shared" si="29"/>
        <v>44682</v>
      </c>
      <c r="G190" s="70">
        <f t="shared" si="30"/>
        <v>0.0477</v>
      </c>
      <c r="H190" s="74">
        <f t="shared" si="31"/>
        <v>2212.249500000048</v>
      </c>
      <c r="I190" s="74">
        <f t="shared" si="32"/>
        <v>2212.2444</v>
      </c>
      <c r="J190" s="74">
        <f t="shared" si="33"/>
        <v>-373.8549</v>
      </c>
      <c r="K190" s="74">
        <f t="shared" si="34"/>
        <v>-8.7937</v>
      </c>
      <c r="L190" s="74">
        <f t="shared" si="35"/>
        <v>-365.0612</v>
      </c>
      <c r="M190" s="75"/>
      <c r="N190" s="48"/>
      <c r="O190" s="23"/>
      <c r="P190" s="24"/>
    </row>
    <row r="191" spans="2:16" ht="12.75">
      <c r="B191" s="15"/>
      <c r="C191" s="16"/>
      <c r="D191" s="45"/>
      <c r="E191" s="69">
        <f t="shared" si="28"/>
        <v>176</v>
      </c>
      <c r="F191" s="128">
        <f t="shared" si="29"/>
        <v>44713</v>
      </c>
      <c r="G191" s="70">
        <f t="shared" si="30"/>
        <v>0.0477</v>
      </c>
      <c r="H191" s="74">
        <f t="shared" si="31"/>
        <v>1847.188300000048</v>
      </c>
      <c r="I191" s="74">
        <f t="shared" si="32"/>
        <v>1847.1832</v>
      </c>
      <c r="J191" s="74">
        <f t="shared" si="33"/>
        <v>-373.8549</v>
      </c>
      <c r="K191" s="74">
        <f t="shared" si="34"/>
        <v>-7.3426</v>
      </c>
      <c r="L191" s="74">
        <f t="shared" si="35"/>
        <v>-366.5123</v>
      </c>
      <c r="M191" s="75"/>
      <c r="N191" s="48"/>
      <c r="O191" s="23"/>
      <c r="P191" s="24"/>
    </row>
    <row r="192" spans="2:16" ht="12.75">
      <c r="B192" s="15"/>
      <c r="C192" s="16"/>
      <c r="D192" s="45"/>
      <c r="E192" s="69">
        <f t="shared" si="28"/>
        <v>177</v>
      </c>
      <c r="F192" s="128">
        <f t="shared" si="29"/>
        <v>44743</v>
      </c>
      <c r="G192" s="70">
        <f t="shared" si="30"/>
        <v>0.0477</v>
      </c>
      <c r="H192" s="74">
        <f t="shared" si="31"/>
        <v>1480.6760000000481</v>
      </c>
      <c r="I192" s="74">
        <f t="shared" si="32"/>
        <v>1480.6709</v>
      </c>
      <c r="J192" s="74">
        <f t="shared" si="33"/>
        <v>-373.8549</v>
      </c>
      <c r="K192" s="74">
        <f t="shared" si="34"/>
        <v>-5.8857</v>
      </c>
      <c r="L192" s="74">
        <f t="shared" si="35"/>
        <v>-367.9692</v>
      </c>
      <c r="M192" s="75"/>
      <c r="N192" s="48"/>
      <c r="O192" s="23"/>
      <c r="P192" s="24"/>
    </row>
    <row r="193" spans="2:16" ht="12.75">
      <c r="B193" s="15"/>
      <c r="C193" s="16"/>
      <c r="D193" s="45"/>
      <c r="E193" s="69">
        <f t="shared" si="28"/>
        <v>178</v>
      </c>
      <c r="F193" s="128">
        <f t="shared" si="29"/>
        <v>44774</v>
      </c>
      <c r="G193" s="70">
        <f t="shared" si="30"/>
        <v>0.0477</v>
      </c>
      <c r="H193" s="74">
        <f t="shared" si="31"/>
        <v>1112.7068000000481</v>
      </c>
      <c r="I193" s="74">
        <f t="shared" si="32"/>
        <v>1112.7017</v>
      </c>
      <c r="J193" s="74">
        <f t="shared" si="33"/>
        <v>-373.8548</v>
      </c>
      <c r="K193" s="74">
        <f t="shared" si="34"/>
        <v>-4.423</v>
      </c>
      <c r="L193" s="74">
        <f t="shared" si="35"/>
        <v>-369.4318</v>
      </c>
      <c r="M193" s="75"/>
      <c r="N193" s="48"/>
      <c r="O193" s="23"/>
      <c r="P193" s="24"/>
    </row>
    <row r="194" spans="2:16" ht="12.75">
      <c r="B194" s="15"/>
      <c r="C194" s="16"/>
      <c r="D194" s="45"/>
      <c r="E194" s="69">
        <f t="shared" si="28"/>
        <v>179</v>
      </c>
      <c r="F194" s="128">
        <f t="shared" si="29"/>
        <v>44805</v>
      </c>
      <c r="G194" s="70">
        <f t="shared" si="30"/>
        <v>0.0477</v>
      </c>
      <c r="H194" s="74">
        <f t="shared" si="31"/>
        <v>743.2750000000481</v>
      </c>
      <c r="I194" s="74">
        <f t="shared" si="32"/>
        <v>743.2699</v>
      </c>
      <c r="J194" s="74">
        <f t="shared" si="33"/>
        <v>-373.8549</v>
      </c>
      <c r="K194" s="74">
        <f t="shared" si="34"/>
        <v>-2.9545</v>
      </c>
      <c r="L194" s="74">
        <f t="shared" si="35"/>
        <v>-370.9004</v>
      </c>
      <c r="M194" s="75"/>
      <c r="N194" s="48"/>
      <c r="O194" s="23"/>
      <c r="P194" s="24"/>
    </row>
    <row r="195" spans="2:16" ht="12.75">
      <c r="B195" s="15"/>
      <c r="C195" s="16"/>
      <c r="D195" s="45"/>
      <c r="E195" s="69">
        <f t="shared" si="28"/>
        <v>180</v>
      </c>
      <c r="F195" s="128">
        <f t="shared" si="29"/>
        <v>44835</v>
      </c>
      <c r="G195" s="70">
        <f t="shared" si="30"/>
        <v>0.0477</v>
      </c>
      <c r="H195" s="74">
        <f t="shared" si="31"/>
        <v>372.37470000004805</v>
      </c>
      <c r="I195" s="74">
        <f t="shared" si="32"/>
        <v>372.3695</v>
      </c>
      <c r="J195" s="74">
        <f t="shared" si="33"/>
        <v>-373.8497</v>
      </c>
      <c r="K195" s="74">
        <f t="shared" si="34"/>
        <v>-1.4802</v>
      </c>
      <c r="L195" s="74">
        <f t="shared" si="35"/>
        <v>-372.3695</v>
      </c>
      <c r="M195" s="75"/>
      <c r="N195" s="48"/>
      <c r="O195" s="23"/>
      <c r="P195" s="24"/>
    </row>
    <row r="196" spans="2:16" ht="12.75">
      <c r="B196" s="15"/>
      <c r="C196" s="16"/>
      <c r="D196" s="45"/>
      <c r="E196" s="69">
        <f t="shared" si="28"/>
        <v>181</v>
      </c>
      <c r="F196" s="128">
        <f t="shared" si="29"/>
      </c>
      <c r="G196" s="70">
        <f t="shared" si="30"/>
      </c>
      <c r="H196" s="74">
        <f t="shared" si="31"/>
        <v>0</v>
      </c>
      <c r="I196" s="74">
        <f t="shared" si="32"/>
        <v>0</v>
      </c>
      <c r="J196" s="74">
        <f t="shared" si="33"/>
        <v>0</v>
      </c>
      <c r="K196" s="74">
        <f t="shared" si="34"/>
        <v>0</v>
      </c>
      <c r="L196" s="74">
        <f t="shared" si="35"/>
        <v>0</v>
      </c>
      <c r="M196" s="75"/>
      <c r="N196" s="48"/>
      <c r="O196" s="23"/>
      <c r="P196" s="24"/>
    </row>
    <row r="197" spans="2:16" ht="12.75">
      <c r="B197" s="15"/>
      <c r="C197" s="16"/>
      <c r="D197" s="45"/>
      <c r="E197" s="69">
        <f t="shared" si="28"/>
        <v>182</v>
      </c>
      <c r="F197" s="128">
        <f t="shared" si="29"/>
      </c>
      <c r="G197" s="70">
        <f t="shared" si="30"/>
      </c>
      <c r="H197" s="74">
        <f t="shared" si="31"/>
        <v>0</v>
      </c>
      <c r="I197" s="74">
        <f t="shared" si="32"/>
        <v>0</v>
      </c>
      <c r="J197" s="74">
        <f t="shared" si="33"/>
        <v>0</v>
      </c>
      <c r="K197" s="74">
        <f t="shared" si="34"/>
        <v>0</v>
      </c>
      <c r="L197" s="74">
        <f t="shared" si="35"/>
        <v>0</v>
      </c>
      <c r="M197" s="75"/>
      <c r="N197" s="48"/>
      <c r="O197" s="23"/>
      <c r="P197" s="24"/>
    </row>
    <row r="198" spans="2:16" ht="12.75">
      <c r="B198" s="15"/>
      <c r="C198" s="16"/>
      <c r="D198" s="45"/>
      <c r="E198" s="69">
        <f t="shared" si="28"/>
        <v>183</v>
      </c>
      <c r="F198" s="128">
        <f t="shared" si="29"/>
      </c>
      <c r="G198" s="70">
        <f t="shared" si="30"/>
      </c>
      <c r="H198" s="74">
        <f t="shared" si="31"/>
        <v>0</v>
      </c>
      <c r="I198" s="74">
        <f t="shared" si="32"/>
        <v>0</v>
      </c>
      <c r="J198" s="74">
        <f t="shared" si="33"/>
        <v>0</v>
      </c>
      <c r="K198" s="74">
        <f t="shared" si="34"/>
        <v>0</v>
      </c>
      <c r="L198" s="74">
        <f t="shared" si="35"/>
        <v>0</v>
      </c>
      <c r="M198" s="75"/>
      <c r="N198" s="48"/>
      <c r="O198" s="23"/>
      <c r="P198" s="24"/>
    </row>
    <row r="199" spans="2:16" ht="12.75">
      <c r="B199" s="15"/>
      <c r="C199" s="16"/>
      <c r="D199" s="45"/>
      <c r="E199" s="69">
        <f t="shared" si="28"/>
        <v>184</v>
      </c>
      <c r="F199" s="128">
        <f t="shared" si="29"/>
      </c>
      <c r="G199" s="70">
        <f t="shared" si="30"/>
      </c>
      <c r="H199" s="74">
        <f t="shared" si="31"/>
        <v>0</v>
      </c>
      <c r="I199" s="74">
        <f t="shared" si="32"/>
        <v>0</v>
      </c>
      <c r="J199" s="74">
        <f t="shared" si="33"/>
        <v>0</v>
      </c>
      <c r="K199" s="74">
        <f t="shared" si="34"/>
        <v>0</v>
      </c>
      <c r="L199" s="74">
        <f t="shared" si="35"/>
        <v>0</v>
      </c>
      <c r="M199" s="75"/>
      <c r="N199" s="48"/>
      <c r="O199" s="23"/>
      <c r="P199" s="24"/>
    </row>
    <row r="200" spans="2:16" ht="12.75">
      <c r="B200" s="15"/>
      <c r="C200" s="16"/>
      <c r="D200" s="45"/>
      <c r="E200" s="69">
        <f t="shared" si="28"/>
        <v>185</v>
      </c>
      <c r="F200" s="128">
        <f t="shared" si="29"/>
      </c>
      <c r="G200" s="70">
        <f t="shared" si="30"/>
      </c>
      <c r="H200" s="74">
        <f t="shared" si="31"/>
        <v>0</v>
      </c>
      <c r="I200" s="74">
        <f t="shared" si="32"/>
        <v>0</v>
      </c>
      <c r="J200" s="74">
        <f t="shared" si="33"/>
        <v>0</v>
      </c>
      <c r="K200" s="74">
        <f t="shared" si="34"/>
        <v>0</v>
      </c>
      <c r="L200" s="74">
        <f t="shared" si="35"/>
        <v>0</v>
      </c>
      <c r="M200" s="75"/>
      <c r="N200" s="48"/>
      <c r="O200" s="23"/>
      <c r="P200" s="24"/>
    </row>
    <row r="201" spans="2:16" ht="12.75">
      <c r="B201" s="15"/>
      <c r="C201" s="16"/>
      <c r="D201" s="45"/>
      <c r="E201" s="69">
        <f t="shared" si="28"/>
        <v>186</v>
      </c>
      <c r="F201" s="128">
        <f t="shared" si="29"/>
      </c>
      <c r="G201" s="70">
        <f t="shared" si="30"/>
      </c>
      <c r="H201" s="74">
        <f t="shared" si="31"/>
        <v>0</v>
      </c>
      <c r="I201" s="74">
        <f t="shared" si="32"/>
        <v>0</v>
      </c>
      <c r="J201" s="74">
        <f t="shared" si="33"/>
        <v>0</v>
      </c>
      <c r="K201" s="74">
        <f t="shared" si="34"/>
        <v>0</v>
      </c>
      <c r="L201" s="74">
        <f t="shared" si="35"/>
        <v>0</v>
      </c>
      <c r="M201" s="75"/>
      <c r="N201" s="48"/>
      <c r="O201" s="23"/>
      <c r="P201" s="24"/>
    </row>
    <row r="202" spans="2:16" ht="12.75">
      <c r="B202" s="15"/>
      <c r="C202" s="16"/>
      <c r="D202" s="45"/>
      <c r="E202" s="69">
        <f t="shared" si="28"/>
        <v>187</v>
      </c>
      <c r="F202" s="128">
        <f t="shared" si="29"/>
      </c>
      <c r="G202" s="70">
        <f t="shared" si="30"/>
      </c>
      <c r="H202" s="74">
        <f t="shared" si="31"/>
        <v>0</v>
      </c>
      <c r="I202" s="74">
        <f t="shared" si="32"/>
        <v>0</v>
      </c>
      <c r="J202" s="74">
        <f t="shared" si="33"/>
        <v>0</v>
      </c>
      <c r="K202" s="74">
        <f t="shared" si="34"/>
        <v>0</v>
      </c>
      <c r="L202" s="74">
        <f t="shared" si="35"/>
        <v>0</v>
      </c>
      <c r="M202" s="75"/>
      <c r="N202" s="48"/>
      <c r="O202" s="23"/>
      <c r="P202" s="24"/>
    </row>
    <row r="203" spans="2:16" ht="12.75">
      <c r="B203" s="15"/>
      <c r="C203" s="16"/>
      <c r="D203" s="45"/>
      <c r="E203" s="69">
        <f t="shared" si="28"/>
        <v>188</v>
      </c>
      <c r="F203" s="128">
        <f t="shared" si="29"/>
      </c>
      <c r="G203" s="70">
        <f t="shared" si="30"/>
      </c>
      <c r="H203" s="74">
        <f t="shared" si="31"/>
        <v>0</v>
      </c>
      <c r="I203" s="74">
        <f t="shared" si="32"/>
        <v>0</v>
      </c>
      <c r="J203" s="74">
        <f t="shared" si="33"/>
        <v>0</v>
      </c>
      <c r="K203" s="74">
        <f t="shared" si="34"/>
        <v>0</v>
      </c>
      <c r="L203" s="74">
        <f t="shared" si="35"/>
        <v>0</v>
      </c>
      <c r="M203" s="75"/>
      <c r="N203" s="48"/>
      <c r="O203" s="23"/>
      <c r="P203" s="24"/>
    </row>
    <row r="204" spans="2:16" ht="12.75">
      <c r="B204" s="15"/>
      <c r="C204" s="16"/>
      <c r="D204" s="45"/>
      <c r="E204" s="69">
        <f t="shared" si="28"/>
        <v>189</v>
      </c>
      <c r="F204" s="128">
        <f t="shared" si="29"/>
      </c>
      <c r="G204" s="70">
        <f t="shared" si="30"/>
      </c>
      <c r="H204" s="74">
        <f t="shared" si="31"/>
        <v>0</v>
      </c>
      <c r="I204" s="74">
        <f t="shared" si="32"/>
        <v>0</v>
      </c>
      <c r="J204" s="74">
        <f t="shared" si="33"/>
        <v>0</v>
      </c>
      <c r="K204" s="74">
        <f t="shared" si="34"/>
        <v>0</v>
      </c>
      <c r="L204" s="74">
        <f t="shared" si="35"/>
        <v>0</v>
      </c>
      <c r="M204" s="75"/>
      <c r="N204" s="48"/>
      <c r="O204" s="23"/>
      <c r="P204" s="24"/>
    </row>
    <row r="205" spans="2:16" ht="12.75">
      <c r="B205" s="15"/>
      <c r="C205" s="16"/>
      <c r="D205" s="45"/>
      <c r="E205" s="69">
        <f t="shared" si="28"/>
        <v>190</v>
      </c>
      <c r="F205" s="128">
        <f t="shared" si="29"/>
      </c>
      <c r="G205" s="70">
        <f t="shared" si="30"/>
      </c>
      <c r="H205" s="74">
        <f t="shared" si="31"/>
        <v>0</v>
      </c>
      <c r="I205" s="74">
        <f t="shared" si="32"/>
        <v>0</v>
      </c>
      <c r="J205" s="74">
        <f t="shared" si="33"/>
        <v>0</v>
      </c>
      <c r="K205" s="74">
        <f t="shared" si="34"/>
        <v>0</v>
      </c>
      <c r="L205" s="74">
        <f t="shared" si="35"/>
        <v>0</v>
      </c>
      <c r="M205" s="75"/>
      <c r="N205" s="48"/>
      <c r="O205" s="23"/>
      <c r="P205" s="24"/>
    </row>
    <row r="206" spans="2:16" ht="12.75">
      <c r="B206" s="15"/>
      <c r="C206" s="16"/>
      <c r="D206" s="45"/>
      <c r="E206" s="69">
        <f t="shared" si="28"/>
        <v>191</v>
      </c>
      <c r="F206" s="128">
        <f t="shared" si="29"/>
      </c>
      <c r="G206" s="70">
        <f t="shared" si="30"/>
      </c>
      <c r="H206" s="74">
        <f t="shared" si="31"/>
        <v>0</v>
      </c>
      <c r="I206" s="74">
        <f t="shared" si="32"/>
        <v>0</v>
      </c>
      <c r="J206" s="74">
        <f t="shared" si="33"/>
        <v>0</v>
      </c>
      <c r="K206" s="74">
        <f t="shared" si="34"/>
        <v>0</v>
      </c>
      <c r="L206" s="74">
        <f t="shared" si="35"/>
        <v>0</v>
      </c>
      <c r="M206" s="75"/>
      <c r="N206" s="48"/>
      <c r="O206" s="23"/>
      <c r="P206" s="24"/>
    </row>
    <row r="207" spans="2:16" ht="12.75">
      <c r="B207" s="15"/>
      <c r="C207" s="16"/>
      <c r="D207" s="45"/>
      <c r="E207" s="69">
        <f t="shared" si="28"/>
        <v>192</v>
      </c>
      <c r="F207" s="128">
        <f t="shared" si="29"/>
      </c>
      <c r="G207" s="70">
        <f t="shared" si="30"/>
      </c>
      <c r="H207" s="74">
        <f t="shared" si="31"/>
        <v>0</v>
      </c>
      <c r="I207" s="74">
        <f t="shared" si="32"/>
        <v>0</v>
      </c>
      <c r="J207" s="74">
        <f t="shared" si="33"/>
        <v>0</v>
      </c>
      <c r="K207" s="74">
        <f t="shared" si="34"/>
        <v>0</v>
      </c>
      <c r="L207" s="74">
        <f t="shared" si="35"/>
        <v>0</v>
      </c>
      <c r="M207" s="75"/>
      <c r="N207" s="48"/>
      <c r="O207" s="23"/>
      <c r="P207" s="24"/>
    </row>
    <row r="208" spans="2:16" ht="12.75">
      <c r="B208" s="15"/>
      <c r="C208" s="16"/>
      <c r="D208" s="45"/>
      <c r="E208" s="69">
        <f t="shared" si="28"/>
        <v>193</v>
      </c>
      <c r="F208" s="128">
        <f t="shared" si="29"/>
      </c>
      <c r="G208" s="70">
        <f t="shared" si="30"/>
      </c>
      <c r="H208" s="74">
        <f t="shared" si="31"/>
        <v>0</v>
      </c>
      <c r="I208" s="74">
        <f t="shared" si="32"/>
        <v>0</v>
      </c>
      <c r="J208" s="74">
        <f t="shared" si="33"/>
        <v>0</v>
      </c>
      <c r="K208" s="74">
        <f t="shared" si="34"/>
        <v>0</v>
      </c>
      <c r="L208" s="74">
        <f t="shared" si="35"/>
        <v>0</v>
      </c>
      <c r="M208" s="75"/>
      <c r="N208" s="48"/>
      <c r="O208" s="23"/>
      <c r="P208" s="24"/>
    </row>
    <row r="209" spans="2:16" ht="12.75">
      <c r="B209" s="15"/>
      <c r="C209" s="16"/>
      <c r="D209" s="45"/>
      <c r="E209" s="69">
        <f t="shared" si="28"/>
        <v>194</v>
      </c>
      <c r="F209" s="128">
        <f t="shared" si="29"/>
      </c>
      <c r="G209" s="70">
        <f t="shared" si="30"/>
      </c>
      <c r="H209" s="74">
        <f t="shared" si="31"/>
        <v>0</v>
      </c>
      <c r="I209" s="74">
        <f t="shared" si="32"/>
        <v>0</v>
      </c>
      <c r="J209" s="74">
        <f t="shared" si="33"/>
        <v>0</v>
      </c>
      <c r="K209" s="74">
        <f t="shared" si="34"/>
        <v>0</v>
      </c>
      <c r="L209" s="74">
        <f t="shared" si="35"/>
        <v>0</v>
      </c>
      <c r="M209" s="75"/>
      <c r="N209" s="48"/>
      <c r="O209" s="23"/>
      <c r="P209" s="24"/>
    </row>
    <row r="210" spans="2:16" ht="12.75">
      <c r="B210" s="15"/>
      <c r="C210" s="16"/>
      <c r="D210" s="45"/>
      <c r="E210" s="69">
        <f t="shared" si="28"/>
        <v>195</v>
      </c>
      <c r="F210" s="128">
        <f t="shared" si="29"/>
      </c>
      <c r="G210" s="70">
        <f t="shared" si="30"/>
      </c>
      <c r="H210" s="74">
        <f t="shared" si="31"/>
        <v>0</v>
      </c>
      <c r="I210" s="74">
        <f t="shared" si="32"/>
        <v>0</v>
      </c>
      <c r="J210" s="74">
        <f t="shared" si="33"/>
        <v>0</v>
      </c>
      <c r="K210" s="74">
        <f t="shared" si="34"/>
        <v>0</v>
      </c>
      <c r="L210" s="74">
        <f t="shared" si="35"/>
        <v>0</v>
      </c>
      <c r="M210" s="75"/>
      <c r="N210" s="48"/>
      <c r="O210" s="23"/>
      <c r="P210" s="24"/>
    </row>
    <row r="211" spans="2:16" ht="12.75">
      <c r="B211" s="15"/>
      <c r="C211" s="16"/>
      <c r="D211" s="45"/>
      <c r="E211" s="69">
        <f t="shared" si="28"/>
        <v>196</v>
      </c>
      <c r="F211" s="128">
        <f t="shared" si="29"/>
      </c>
      <c r="G211" s="70">
        <f t="shared" si="30"/>
      </c>
      <c r="H211" s="74">
        <f t="shared" si="31"/>
        <v>0</v>
      </c>
      <c r="I211" s="74">
        <f t="shared" si="32"/>
        <v>0</v>
      </c>
      <c r="J211" s="74">
        <f t="shared" si="33"/>
        <v>0</v>
      </c>
      <c r="K211" s="74">
        <f t="shared" si="34"/>
        <v>0</v>
      </c>
      <c r="L211" s="74">
        <f t="shared" si="35"/>
        <v>0</v>
      </c>
      <c r="M211" s="75"/>
      <c r="N211" s="48"/>
      <c r="O211" s="23"/>
      <c r="P211" s="24"/>
    </row>
    <row r="212" spans="2:16" ht="12.75">
      <c r="B212" s="15"/>
      <c r="C212" s="16"/>
      <c r="D212" s="45"/>
      <c r="E212" s="69">
        <f t="shared" si="28"/>
        <v>197</v>
      </c>
      <c r="F212" s="128">
        <f t="shared" si="29"/>
      </c>
      <c r="G212" s="70">
        <f t="shared" si="30"/>
      </c>
      <c r="H212" s="74">
        <f t="shared" si="31"/>
        <v>0</v>
      </c>
      <c r="I212" s="74">
        <f t="shared" si="32"/>
        <v>0</v>
      </c>
      <c r="J212" s="74">
        <f t="shared" si="33"/>
        <v>0</v>
      </c>
      <c r="K212" s="74">
        <f t="shared" si="34"/>
        <v>0</v>
      </c>
      <c r="L212" s="74">
        <f t="shared" si="35"/>
        <v>0</v>
      </c>
      <c r="M212" s="75"/>
      <c r="N212" s="48"/>
      <c r="O212" s="23"/>
      <c r="P212" s="24"/>
    </row>
    <row r="213" spans="2:16" ht="12.75">
      <c r="B213" s="15"/>
      <c r="C213" s="16"/>
      <c r="D213" s="45"/>
      <c r="E213" s="69">
        <f t="shared" si="28"/>
        <v>198</v>
      </c>
      <c r="F213" s="128">
        <f t="shared" si="29"/>
      </c>
      <c r="G213" s="70">
        <f t="shared" si="30"/>
      </c>
      <c r="H213" s="74">
        <f t="shared" si="31"/>
        <v>0</v>
      </c>
      <c r="I213" s="74">
        <f t="shared" si="32"/>
        <v>0</v>
      </c>
      <c r="J213" s="74">
        <f t="shared" si="33"/>
        <v>0</v>
      </c>
      <c r="K213" s="74">
        <f t="shared" si="34"/>
        <v>0</v>
      </c>
      <c r="L213" s="74">
        <f t="shared" si="35"/>
        <v>0</v>
      </c>
      <c r="M213" s="75"/>
      <c r="N213" s="48"/>
      <c r="O213" s="23"/>
      <c r="P213" s="24"/>
    </row>
    <row r="214" spans="2:16" ht="12.75">
      <c r="B214" s="15"/>
      <c r="C214" s="16"/>
      <c r="D214" s="45"/>
      <c r="E214" s="69">
        <f t="shared" si="28"/>
        <v>199</v>
      </c>
      <c r="F214" s="128">
        <f t="shared" si="29"/>
      </c>
      <c r="G214" s="70">
        <f t="shared" si="30"/>
      </c>
      <c r="H214" s="74">
        <f t="shared" si="31"/>
        <v>0</v>
      </c>
      <c r="I214" s="74">
        <f t="shared" si="32"/>
        <v>0</v>
      </c>
      <c r="J214" s="74">
        <f t="shared" si="33"/>
        <v>0</v>
      </c>
      <c r="K214" s="74">
        <f t="shared" si="34"/>
        <v>0</v>
      </c>
      <c r="L214" s="74">
        <f t="shared" si="35"/>
        <v>0</v>
      </c>
      <c r="M214" s="75"/>
      <c r="N214" s="48"/>
      <c r="O214" s="23"/>
      <c r="P214" s="24"/>
    </row>
    <row r="215" spans="2:16" ht="12.75">
      <c r="B215" s="15"/>
      <c r="C215" s="16"/>
      <c r="D215" s="45"/>
      <c r="E215" s="69">
        <f t="shared" si="28"/>
        <v>200</v>
      </c>
      <c r="F215" s="128">
        <f t="shared" si="29"/>
      </c>
      <c r="G215" s="70">
        <f t="shared" si="30"/>
      </c>
      <c r="H215" s="74">
        <f t="shared" si="31"/>
        <v>0</v>
      </c>
      <c r="I215" s="74">
        <f t="shared" si="32"/>
        <v>0</v>
      </c>
      <c r="J215" s="74">
        <f t="shared" si="33"/>
        <v>0</v>
      </c>
      <c r="K215" s="74">
        <f t="shared" si="34"/>
        <v>0</v>
      </c>
      <c r="L215" s="74">
        <f t="shared" si="35"/>
        <v>0</v>
      </c>
      <c r="M215" s="75"/>
      <c r="N215" s="48"/>
      <c r="O215" s="23"/>
      <c r="P215" s="24"/>
    </row>
    <row r="216" spans="2:16" ht="12.75">
      <c r="B216" s="15"/>
      <c r="C216" s="16"/>
      <c r="D216" s="45"/>
      <c r="E216" s="69">
        <f t="shared" si="28"/>
        <v>201</v>
      </c>
      <c r="F216" s="128">
        <f t="shared" si="29"/>
      </c>
      <c r="G216" s="70">
        <f t="shared" si="30"/>
      </c>
      <c r="H216" s="74">
        <f t="shared" si="31"/>
        <v>0</v>
      </c>
      <c r="I216" s="74">
        <f t="shared" si="32"/>
        <v>0</v>
      </c>
      <c r="J216" s="74">
        <f t="shared" si="33"/>
        <v>0</v>
      </c>
      <c r="K216" s="74">
        <f t="shared" si="34"/>
        <v>0</v>
      </c>
      <c r="L216" s="74">
        <f t="shared" si="35"/>
        <v>0</v>
      </c>
      <c r="M216" s="75"/>
      <c r="N216" s="48"/>
      <c r="O216" s="23"/>
      <c r="P216" s="24"/>
    </row>
    <row r="217" spans="2:16" ht="12.75">
      <c r="B217" s="15"/>
      <c r="C217" s="16"/>
      <c r="D217" s="45"/>
      <c r="E217" s="69">
        <f t="shared" si="28"/>
        <v>202</v>
      </c>
      <c r="F217" s="128">
        <f t="shared" si="29"/>
      </c>
      <c r="G217" s="70">
        <f t="shared" si="30"/>
      </c>
      <c r="H217" s="74">
        <f t="shared" si="31"/>
        <v>0</v>
      </c>
      <c r="I217" s="74">
        <f t="shared" si="32"/>
        <v>0</v>
      </c>
      <c r="J217" s="74">
        <f t="shared" si="33"/>
        <v>0</v>
      </c>
      <c r="K217" s="74">
        <f t="shared" si="34"/>
        <v>0</v>
      </c>
      <c r="L217" s="74">
        <f t="shared" si="35"/>
        <v>0</v>
      </c>
      <c r="M217" s="75"/>
      <c r="N217" s="48"/>
      <c r="O217" s="23"/>
      <c r="P217" s="24"/>
    </row>
    <row r="218" spans="2:16" ht="12.75">
      <c r="B218" s="15"/>
      <c r="C218" s="16"/>
      <c r="D218" s="45"/>
      <c r="E218" s="69">
        <f t="shared" si="28"/>
        <v>203</v>
      </c>
      <c r="F218" s="128">
        <f t="shared" si="29"/>
      </c>
      <c r="G218" s="70">
        <f t="shared" si="30"/>
      </c>
      <c r="H218" s="74">
        <f t="shared" si="31"/>
        <v>0</v>
      </c>
      <c r="I218" s="74">
        <f t="shared" si="32"/>
        <v>0</v>
      </c>
      <c r="J218" s="74">
        <f t="shared" si="33"/>
        <v>0</v>
      </c>
      <c r="K218" s="74">
        <f t="shared" si="34"/>
        <v>0</v>
      </c>
      <c r="L218" s="74">
        <f t="shared" si="35"/>
        <v>0</v>
      </c>
      <c r="M218" s="75"/>
      <c r="N218" s="48"/>
      <c r="O218" s="23"/>
      <c r="P218" s="24"/>
    </row>
    <row r="219" spans="2:16" ht="12.75">
      <c r="B219" s="15"/>
      <c r="C219" s="16"/>
      <c r="D219" s="45"/>
      <c r="E219" s="69">
        <f t="shared" si="28"/>
        <v>204</v>
      </c>
      <c r="F219" s="128">
        <f t="shared" si="29"/>
      </c>
      <c r="G219" s="70">
        <f t="shared" si="30"/>
      </c>
      <c r="H219" s="74">
        <f t="shared" si="31"/>
        <v>0</v>
      </c>
      <c r="I219" s="74">
        <f t="shared" si="32"/>
        <v>0</v>
      </c>
      <c r="J219" s="74">
        <f t="shared" si="33"/>
        <v>0</v>
      </c>
      <c r="K219" s="74">
        <f t="shared" si="34"/>
        <v>0</v>
      </c>
      <c r="L219" s="74">
        <f t="shared" si="35"/>
        <v>0</v>
      </c>
      <c r="M219" s="75"/>
      <c r="N219" s="48"/>
      <c r="O219" s="23"/>
      <c r="P219" s="24"/>
    </row>
    <row r="220" spans="2:16" ht="12.75">
      <c r="B220" s="15"/>
      <c r="C220" s="16"/>
      <c r="D220" s="45"/>
      <c r="E220" s="69">
        <f t="shared" si="28"/>
        <v>205</v>
      </c>
      <c r="F220" s="128">
        <f t="shared" si="29"/>
      </c>
      <c r="G220" s="70">
        <f t="shared" si="30"/>
      </c>
      <c r="H220" s="74">
        <f t="shared" si="31"/>
        <v>0</v>
      </c>
      <c r="I220" s="74">
        <f t="shared" si="32"/>
        <v>0</v>
      </c>
      <c r="J220" s="74">
        <f t="shared" si="33"/>
        <v>0</v>
      </c>
      <c r="K220" s="74">
        <f t="shared" si="34"/>
        <v>0</v>
      </c>
      <c r="L220" s="74">
        <f t="shared" si="35"/>
        <v>0</v>
      </c>
      <c r="M220" s="75"/>
      <c r="N220" s="48"/>
      <c r="O220" s="23"/>
      <c r="P220" s="24"/>
    </row>
    <row r="221" spans="2:16" ht="12.75">
      <c r="B221" s="15"/>
      <c r="C221" s="16"/>
      <c r="D221" s="45"/>
      <c r="E221" s="69">
        <f t="shared" si="28"/>
        <v>206</v>
      </c>
      <c r="F221" s="128">
        <f t="shared" si="29"/>
      </c>
      <c r="G221" s="70">
        <f t="shared" si="30"/>
      </c>
      <c r="H221" s="74">
        <f t="shared" si="31"/>
        <v>0</v>
      </c>
      <c r="I221" s="74">
        <f t="shared" si="32"/>
        <v>0</v>
      </c>
      <c r="J221" s="74">
        <f t="shared" si="33"/>
        <v>0</v>
      </c>
      <c r="K221" s="74">
        <f t="shared" si="34"/>
        <v>0</v>
      </c>
      <c r="L221" s="74">
        <f t="shared" si="35"/>
        <v>0</v>
      </c>
      <c r="M221" s="75"/>
      <c r="N221" s="48"/>
      <c r="O221" s="23"/>
      <c r="P221" s="24"/>
    </row>
    <row r="222" spans="2:16" ht="12.75">
      <c r="B222" s="15"/>
      <c r="C222" s="16"/>
      <c r="D222" s="45"/>
      <c r="E222" s="69">
        <f t="shared" si="28"/>
        <v>207</v>
      </c>
      <c r="F222" s="128">
        <f t="shared" si="29"/>
      </c>
      <c r="G222" s="70">
        <f t="shared" si="30"/>
      </c>
      <c r="H222" s="74">
        <f t="shared" si="31"/>
        <v>0</v>
      </c>
      <c r="I222" s="74">
        <f t="shared" si="32"/>
        <v>0</v>
      </c>
      <c r="J222" s="74">
        <f t="shared" si="33"/>
        <v>0</v>
      </c>
      <c r="K222" s="74">
        <f t="shared" si="34"/>
        <v>0</v>
      </c>
      <c r="L222" s="74">
        <f t="shared" si="35"/>
        <v>0</v>
      </c>
      <c r="M222" s="75"/>
      <c r="N222" s="48"/>
      <c r="O222" s="23"/>
      <c r="P222" s="24"/>
    </row>
    <row r="223" spans="2:16" ht="12.75">
      <c r="B223" s="15"/>
      <c r="C223" s="16"/>
      <c r="D223" s="45"/>
      <c r="E223" s="69">
        <f t="shared" si="28"/>
        <v>208</v>
      </c>
      <c r="F223" s="128">
        <f t="shared" si="29"/>
      </c>
      <c r="G223" s="70">
        <f t="shared" si="30"/>
      </c>
      <c r="H223" s="74">
        <f t="shared" si="31"/>
        <v>0</v>
      </c>
      <c r="I223" s="74">
        <f t="shared" si="32"/>
        <v>0</v>
      </c>
      <c r="J223" s="74">
        <f t="shared" si="33"/>
        <v>0</v>
      </c>
      <c r="K223" s="74">
        <f t="shared" si="34"/>
        <v>0</v>
      </c>
      <c r="L223" s="74">
        <f t="shared" si="35"/>
        <v>0</v>
      </c>
      <c r="M223" s="75"/>
      <c r="N223" s="48"/>
      <c r="O223" s="23"/>
      <c r="P223" s="24"/>
    </row>
    <row r="224" spans="2:16" ht="12.75">
      <c r="B224" s="15"/>
      <c r="C224" s="16"/>
      <c r="D224" s="45"/>
      <c r="E224" s="69">
        <f aca="true" t="shared" si="36" ref="E224:E287">1+E223</f>
        <v>209</v>
      </c>
      <c r="F224" s="128">
        <f aca="true" t="shared" si="37" ref="F224:F287">IF(H224&gt;0.01,DATE(YEAR($F$16),MONTH($F$16)+(E224-1)*12/PERYR,DAY($F$16)),"")</f>
      </c>
      <c r="G224" s="70">
        <f aca="true" t="shared" si="38" ref="G224:G287">IF(E224&lt;=data6*$C$12,G223,"")</f>
      </c>
      <c r="H224" s="74">
        <f aca="true" t="shared" si="39" ref="H224:H287">IF(OR($C$12&lt;0.05,I224&lt;0.05,PERYR&lt;0.05),0,H223+ROUND(PPMT(G223/PERYR,1,$C$11-E223+1,H223),4))</f>
        <v>0</v>
      </c>
      <c r="I224" s="74">
        <f aca="true" t="shared" si="40" ref="I224:I287">IF(H223&gt;0.05,ROUND(I223+L223+M223,4),0)</f>
        <v>0</v>
      </c>
      <c r="J224" s="74">
        <f aca="true" t="shared" si="41" ref="J224:J287">IF(OR($C$12&lt;0.05,I224&lt;0.05,PERYR&lt;0.05,H224&lt;0.05),0,(ROUND(IF(J223+I224&lt;0,-I224+K224,IF($C$10=0,PMT(G224/PERYR,$C$11-E223,H224),-$C$13)),4)))</f>
        <v>0</v>
      </c>
      <c r="K224" s="74">
        <f aca="true" t="shared" si="42" ref="K224:K287">IF(OR($C$12&lt;0.05,I224&lt;0.05,PERYR&lt;0.05,H224&lt;0.05),0,(ROUND(IPMT(G224/PERYR,1,$C$11-E223,I224),4)))</f>
        <v>0</v>
      </c>
      <c r="L224" s="74">
        <f aca="true" t="shared" si="43" ref="L224:L287">-ROUND(MIN(I224,K224-J224),4)</f>
        <v>0</v>
      </c>
      <c r="M224" s="75"/>
      <c r="N224" s="48"/>
      <c r="O224" s="23"/>
      <c r="P224" s="24"/>
    </row>
    <row r="225" spans="2:16" ht="12.75">
      <c r="B225" s="15"/>
      <c r="C225" s="16"/>
      <c r="D225" s="45"/>
      <c r="E225" s="69">
        <f t="shared" si="36"/>
        <v>210</v>
      </c>
      <c r="F225" s="128">
        <f t="shared" si="37"/>
      </c>
      <c r="G225" s="70">
        <f t="shared" si="38"/>
      </c>
      <c r="H225" s="74">
        <f t="shared" si="39"/>
        <v>0</v>
      </c>
      <c r="I225" s="74">
        <f t="shared" si="40"/>
        <v>0</v>
      </c>
      <c r="J225" s="74">
        <f t="shared" si="41"/>
        <v>0</v>
      </c>
      <c r="K225" s="74">
        <f t="shared" si="42"/>
        <v>0</v>
      </c>
      <c r="L225" s="74">
        <f t="shared" si="43"/>
        <v>0</v>
      </c>
      <c r="M225" s="75"/>
      <c r="N225" s="48"/>
      <c r="O225" s="23"/>
      <c r="P225" s="24"/>
    </row>
    <row r="226" spans="2:16" ht="12.75">
      <c r="B226" s="15"/>
      <c r="C226" s="16"/>
      <c r="D226" s="45"/>
      <c r="E226" s="69">
        <f t="shared" si="36"/>
        <v>211</v>
      </c>
      <c r="F226" s="128">
        <f t="shared" si="37"/>
      </c>
      <c r="G226" s="70">
        <f t="shared" si="38"/>
      </c>
      <c r="H226" s="74">
        <f t="shared" si="39"/>
        <v>0</v>
      </c>
      <c r="I226" s="74">
        <f t="shared" si="40"/>
        <v>0</v>
      </c>
      <c r="J226" s="74">
        <f t="shared" si="41"/>
        <v>0</v>
      </c>
      <c r="K226" s="74">
        <f t="shared" si="42"/>
        <v>0</v>
      </c>
      <c r="L226" s="74">
        <f t="shared" si="43"/>
        <v>0</v>
      </c>
      <c r="M226" s="75"/>
      <c r="N226" s="48"/>
      <c r="O226" s="23"/>
      <c r="P226" s="24"/>
    </row>
    <row r="227" spans="2:16" ht="12.75">
      <c r="B227" s="15"/>
      <c r="C227" s="16"/>
      <c r="D227" s="45"/>
      <c r="E227" s="69">
        <f t="shared" si="36"/>
        <v>212</v>
      </c>
      <c r="F227" s="128">
        <f t="shared" si="37"/>
      </c>
      <c r="G227" s="70">
        <f t="shared" si="38"/>
      </c>
      <c r="H227" s="74">
        <f t="shared" si="39"/>
        <v>0</v>
      </c>
      <c r="I227" s="74">
        <f t="shared" si="40"/>
        <v>0</v>
      </c>
      <c r="J227" s="74">
        <f t="shared" si="41"/>
        <v>0</v>
      </c>
      <c r="K227" s="74">
        <f t="shared" si="42"/>
        <v>0</v>
      </c>
      <c r="L227" s="74">
        <f t="shared" si="43"/>
        <v>0</v>
      </c>
      <c r="M227" s="75"/>
      <c r="N227" s="48"/>
      <c r="O227" s="23"/>
      <c r="P227" s="24"/>
    </row>
    <row r="228" spans="2:16" ht="12.75">
      <c r="B228" s="15"/>
      <c r="C228" s="16"/>
      <c r="D228" s="45"/>
      <c r="E228" s="69">
        <f t="shared" si="36"/>
        <v>213</v>
      </c>
      <c r="F228" s="128">
        <f t="shared" si="37"/>
      </c>
      <c r="G228" s="70">
        <f t="shared" si="38"/>
      </c>
      <c r="H228" s="74">
        <f t="shared" si="39"/>
        <v>0</v>
      </c>
      <c r="I228" s="74">
        <f t="shared" si="40"/>
        <v>0</v>
      </c>
      <c r="J228" s="74">
        <f t="shared" si="41"/>
        <v>0</v>
      </c>
      <c r="K228" s="74">
        <f t="shared" si="42"/>
        <v>0</v>
      </c>
      <c r="L228" s="74">
        <f t="shared" si="43"/>
        <v>0</v>
      </c>
      <c r="M228" s="75"/>
      <c r="N228" s="48"/>
      <c r="O228" s="23"/>
      <c r="P228" s="24"/>
    </row>
    <row r="229" spans="2:16" ht="12.75">
      <c r="B229" s="15"/>
      <c r="C229" s="16"/>
      <c r="D229" s="45"/>
      <c r="E229" s="69">
        <f t="shared" si="36"/>
        <v>214</v>
      </c>
      <c r="F229" s="128">
        <f t="shared" si="37"/>
      </c>
      <c r="G229" s="70">
        <f t="shared" si="38"/>
      </c>
      <c r="H229" s="74">
        <f t="shared" si="39"/>
        <v>0</v>
      </c>
      <c r="I229" s="74">
        <f t="shared" si="40"/>
        <v>0</v>
      </c>
      <c r="J229" s="74">
        <f t="shared" si="41"/>
        <v>0</v>
      </c>
      <c r="K229" s="74">
        <f t="shared" si="42"/>
        <v>0</v>
      </c>
      <c r="L229" s="74">
        <f t="shared" si="43"/>
        <v>0</v>
      </c>
      <c r="M229" s="75"/>
      <c r="N229" s="48"/>
      <c r="O229" s="23"/>
      <c r="P229" s="24"/>
    </row>
    <row r="230" spans="2:16" ht="12.75">
      <c r="B230" s="15"/>
      <c r="C230" s="16"/>
      <c r="D230" s="45"/>
      <c r="E230" s="69">
        <f t="shared" si="36"/>
        <v>215</v>
      </c>
      <c r="F230" s="128">
        <f t="shared" si="37"/>
      </c>
      <c r="G230" s="70">
        <f t="shared" si="38"/>
      </c>
      <c r="H230" s="74">
        <f t="shared" si="39"/>
        <v>0</v>
      </c>
      <c r="I230" s="74">
        <f t="shared" si="40"/>
        <v>0</v>
      </c>
      <c r="J230" s="74">
        <f t="shared" si="41"/>
        <v>0</v>
      </c>
      <c r="K230" s="74">
        <f t="shared" si="42"/>
        <v>0</v>
      </c>
      <c r="L230" s="74">
        <f t="shared" si="43"/>
        <v>0</v>
      </c>
      <c r="M230" s="75"/>
      <c r="N230" s="48"/>
      <c r="O230" s="23"/>
      <c r="P230" s="24"/>
    </row>
    <row r="231" spans="2:16" ht="12.75">
      <c r="B231" s="15"/>
      <c r="C231" s="16"/>
      <c r="D231" s="45"/>
      <c r="E231" s="69">
        <f t="shared" si="36"/>
        <v>216</v>
      </c>
      <c r="F231" s="128">
        <f t="shared" si="37"/>
      </c>
      <c r="G231" s="70">
        <f t="shared" si="38"/>
      </c>
      <c r="H231" s="74">
        <f t="shared" si="39"/>
        <v>0</v>
      </c>
      <c r="I231" s="74">
        <f t="shared" si="40"/>
        <v>0</v>
      </c>
      <c r="J231" s="74">
        <f t="shared" si="41"/>
        <v>0</v>
      </c>
      <c r="K231" s="74">
        <f t="shared" si="42"/>
        <v>0</v>
      </c>
      <c r="L231" s="74">
        <f t="shared" si="43"/>
        <v>0</v>
      </c>
      <c r="M231" s="75"/>
      <c r="N231" s="48"/>
      <c r="O231" s="23"/>
      <c r="P231" s="24"/>
    </row>
    <row r="232" spans="2:16" ht="12.75">
      <c r="B232" s="15"/>
      <c r="C232" s="16"/>
      <c r="D232" s="45"/>
      <c r="E232" s="69">
        <f t="shared" si="36"/>
        <v>217</v>
      </c>
      <c r="F232" s="128">
        <f t="shared" si="37"/>
      </c>
      <c r="G232" s="70">
        <f t="shared" si="38"/>
      </c>
      <c r="H232" s="74">
        <f t="shared" si="39"/>
        <v>0</v>
      </c>
      <c r="I232" s="74">
        <f t="shared" si="40"/>
        <v>0</v>
      </c>
      <c r="J232" s="74">
        <f t="shared" si="41"/>
        <v>0</v>
      </c>
      <c r="K232" s="74">
        <f t="shared" si="42"/>
        <v>0</v>
      </c>
      <c r="L232" s="74">
        <f t="shared" si="43"/>
        <v>0</v>
      </c>
      <c r="M232" s="75"/>
      <c r="N232" s="48"/>
      <c r="O232" s="23"/>
      <c r="P232" s="24"/>
    </row>
    <row r="233" spans="2:16" ht="12.75">
      <c r="B233" s="15"/>
      <c r="C233" s="16"/>
      <c r="D233" s="45"/>
      <c r="E233" s="69">
        <f t="shared" si="36"/>
        <v>218</v>
      </c>
      <c r="F233" s="128">
        <f t="shared" si="37"/>
      </c>
      <c r="G233" s="70">
        <f t="shared" si="38"/>
      </c>
      <c r="H233" s="74">
        <f t="shared" si="39"/>
        <v>0</v>
      </c>
      <c r="I233" s="74">
        <f t="shared" si="40"/>
        <v>0</v>
      </c>
      <c r="J233" s="74">
        <f t="shared" si="41"/>
        <v>0</v>
      </c>
      <c r="K233" s="74">
        <f t="shared" si="42"/>
        <v>0</v>
      </c>
      <c r="L233" s="74">
        <f t="shared" si="43"/>
        <v>0</v>
      </c>
      <c r="M233" s="75"/>
      <c r="N233" s="48"/>
      <c r="O233" s="23"/>
      <c r="P233" s="24"/>
    </row>
    <row r="234" spans="2:16" ht="12.75">
      <c r="B234" s="15"/>
      <c r="C234" s="16"/>
      <c r="D234" s="45"/>
      <c r="E234" s="69">
        <f t="shared" si="36"/>
        <v>219</v>
      </c>
      <c r="F234" s="128">
        <f t="shared" si="37"/>
      </c>
      <c r="G234" s="70">
        <f t="shared" si="38"/>
      </c>
      <c r="H234" s="74">
        <f t="shared" si="39"/>
        <v>0</v>
      </c>
      <c r="I234" s="74">
        <f t="shared" si="40"/>
        <v>0</v>
      </c>
      <c r="J234" s="74">
        <f t="shared" si="41"/>
        <v>0</v>
      </c>
      <c r="K234" s="74">
        <f t="shared" si="42"/>
        <v>0</v>
      </c>
      <c r="L234" s="74">
        <f t="shared" si="43"/>
        <v>0</v>
      </c>
      <c r="M234" s="75"/>
      <c r="N234" s="48"/>
      <c r="O234" s="23"/>
      <c r="P234" s="24"/>
    </row>
    <row r="235" spans="2:16" ht="12.75">
      <c r="B235" s="15"/>
      <c r="C235" s="16"/>
      <c r="D235" s="45"/>
      <c r="E235" s="69">
        <f t="shared" si="36"/>
        <v>220</v>
      </c>
      <c r="F235" s="128">
        <f t="shared" si="37"/>
      </c>
      <c r="G235" s="70">
        <f t="shared" si="38"/>
      </c>
      <c r="H235" s="74">
        <f t="shared" si="39"/>
        <v>0</v>
      </c>
      <c r="I235" s="74">
        <f t="shared" si="40"/>
        <v>0</v>
      </c>
      <c r="J235" s="74">
        <f t="shared" si="41"/>
        <v>0</v>
      </c>
      <c r="K235" s="74">
        <f t="shared" si="42"/>
        <v>0</v>
      </c>
      <c r="L235" s="74">
        <f t="shared" si="43"/>
        <v>0</v>
      </c>
      <c r="M235" s="75"/>
      <c r="N235" s="48"/>
      <c r="O235" s="23"/>
      <c r="P235" s="24"/>
    </row>
    <row r="236" spans="2:16" ht="12.75">
      <c r="B236" s="15"/>
      <c r="C236" s="16"/>
      <c r="D236" s="45"/>
      <c r="E236" s="69">
        <f t="shared" si="36"/>
        <v>221</v>
      </c>
      <c r="F236" s="128">
        <f t="shared" si="37"/>
      </c>
      <c r="G236" s="70">
        <f t="shared" si="38"/>
      </c>
      <c r="H236" s="74">
        <f t="shared" si="39"/>
        <v>0</v>
      </c>
      <c r="I236" s="74">
        <f t="shared" si="40"/>
        <v>0</v>
      </c>
      <c r="J236" s="74">
        <f t="shared" si="41"/>
        <v>0</v>
      </c>
      <c r="K236" s="74">
        <f t="shared" si="42"/>
        <v>0</v>
      </c>
      <c r="L236" s="74">
        <f t="shared" si="43"/>
        <v>0</v>
      </c>
      <c r="M236" s="75"/>
      <c r="N236" s="48"/>
      <c r="O236" s="23"/>
      <c r="P236" s="24"/>
    </row>
    <row r="237" spans="2:16" ht="12.75">
      <c r="B237" s="15"/>
      <c r="C237" s="16"/>
      <c r="D237" s="45"/>
      <c r="E237" s="69">
        <f t="shared" si="36"/>
        <v>222</v>
      </c>
      <c r="F237" s="128">
        <f t="shared" si="37"/>
      </c>
      <c r="G237" s="70">
        <f t="shared" si="38"/>
      </c>
      <c r="H237" s="74">
        <f t="shared" si="39"/>
        <v>0</v>
      </c>
      <c r="I237" s="74">
        <f t="shared" si="40"/>
        <v>0</v>
      </c>
      <c r="J237" s="74">
        <f t="shared" si="41"/>
        <v>0</v>
      </c>
      <c r="K237" s="74">
        <f t="shared" si="42"/>
        <v>0</v>
      </c>
      <c r="L237" s="74">
        <f t="shared" si="43"/>
        <v>0</v>
      </c>
      <c r="M237" s="75"/>
      <c r="N237" s="48"/>
      <c r="O237" s="23"/>
      <c r="P237" s="24"/>
    </row>
    <row r="238" spans="2:16" ht="12.75">
      <c r="B238" s="15"/>
      <c r="C238" s="16"/>
      <c r="D238" s="45"/>
      <c r="E238" s="69">
        <f t="shared" si="36"/>
        <v>223</v>
      </c>
      <c r="F238" s="128">
        <f t="shared" si="37"/>
      </c>
      <c r="G238" s="70">
        <f t="shared" si="38"/>
      </c>
      <c r="H238" s="74">
        <f t="shared" si="39"/>
        <v>0</v>
      </c>
      <c r="I238" s="74">
        <f t="shared" si="40"/>
        <v>0</v>
      </c>
      <c r="J238" s="74">
        <f t="shared" si="41"/>
        <v>0</v>
      </c>
      <c r="K238" s="74">
        <f t="shared" si="42"/>
        <v>0</v>
      </c>
      <c r="L238" s="74">
        <f t="shared" si="43"/>
        <v>0</v>
      </c>
      <c r="M238" s="75"/>
      <c r="N238" s="48"/>
      <c r="O238" s="23"/>
      <c r="P238" s="24"/>
    </row>
    <row r="239" spans="2:16" ht="12.75">
      <c r="B239" s="15"/>
      <c r="C239" s="16"/>
      <c r="D239" s="45"/>
      <c r="E239" s="69">
        <f t="shared" si="36"/>
        <v>224</v>
      </c>
      <c r="F239" s="128">
        <f t="shared" si="37"/>
      </c>
      <c r="G239" s="70">
        <f t="shared" si="38"/>
      </c>
      <c r="H239" s="74">
        <f t="shared" si="39"/>
        <v>0</v>
      </c>
      <c r="I239" s="74">
        <f t="shared" si="40"/>
        <v>0</v>
      </c>
      <c r="J239" s="74">
        <f t="shared" si="41"/>
        <v>0</v>
      </c>
      <c r="K239" s="74">
        <f t="shared" si="42"/>
        <v>0</v>
      </c>
      <c r="L239" s="74">
        <f t="shared" si="43"/>
        <v>0</v>
      </c>
      <c r="M239" s="75"/>
      <c r="N239" s="48"/>
      <c r="O239" s="23"/>
      <c r="P239" s="24"/>
    </row>
    <row r="240" spans="2:16" ht="12.75">
      <c r="B240" s="15"/>
      <c r="C240" s="16"/>
      <c r="D240" s="45"/>
      <c r="E240" s="69">
        <f t="shared" si="36"/>
        <v>225</v>
      </c>
      <c r="F240" s="128">
        <f t="shared" si="37"/>
      </c>
      <c r="G240" s="70">
        <f t="shared" si="38"/>
      </c>
      <c r="H240" s="74">
        <f t="shared" si="39"/>
        <v>0</v>
      </c>
      <c r="I240" s="74">
        <f t="shared" si="40"/>
        <v>0</v>
      </c>
      <c r="J240" s="74">
        <f t="shared" si="41"/>
        <v>0</v>
      </c>
      <c r="K240" s="74">
        <f t="shared" si="42"/>
        <v>0</v>
      </c>
      <c r="L240" s="74">
        <f t="shared" si="43"/>
        <v>0</v>
      </c>
      <c r="M240" s="75"/>
      <c r="N240" s="48"/>
      <c r="O240" s="23"/>
      <c r="P240" s="24"/>
    </row>
    <row r="241" spans="2:16" ht="12.75">
      <c r="B241" s="15"/>
      <c r="C241" s="16"/>
      <c r="D241" s="45"/>
      <c r="E241" s="69">
        <f t="shared" si="36"/>
        <v>226</v>
      </c>
      <c r="F241" s="128">
        <f t="shared" si="37"/>
      </c>
      <c r="G241" s="70">
        <f t="shared" si="38"/>
      </c>
      <c r="H241" s="74">
        <f t="shared" si="39"/>
        <v>0</v>
      </c>
      <c r="I241" s="74">
        <f t="shared" si="40"/>
        <v>0</v>
      </c>
      <c r="J241" s="74">
        <f t="shared" si="41"/>
        <v>0</v>
      </c>
      <c r="K241" s="74">
        <f t="shared" si="42"/>
        <v>0</v>
      </c>
      <c r="L241" s="74">
        <f t="shared" si="43"/>
        <v>0</v>
      </c>
      <c r="M241" s="75"/>
      <c r="N241" s="48"/>
      <c r="O241" s="23"/>
      <c r="P241" s="24"/>
    </row>
    <row r="242" spans="2:16" ht="12.75">
      <c r="B242" s="15"/>
      <c r="C242" s="16"/>
      <c r="D242" s="45"/>
      <c r="E242" s="69">
        <f t="shared" si="36"/>
        <v>227</v>
      </c>
      <c r="F242" s="128">
        <f t="shared" si="37"/>
      </c>
      <c r="G242" s="70">
        <f t="shared" si="38"/>
      </c>
      <c r="H242" s="74">
        <f t="shared" si="39"/>
        <v>0</v>
      </c>
      <c r="I242" s="74">
        <f t="shared" si="40"/>
        <v>0</v>
      </c>
      <c r="J242" s="74">
        <f t="shared" si="41"/>
        <v>0</v>
      </c>
      <c r="K242" s="74">
        <f t="shared" si="42"/>
        <v>0</v>
      </c>
      <c r="L242" s="74">
        <f t="shared" si="43"/>
        <v>0</v>
      </c>
      <c r="M242" s="75"/>
      <c r="N242" s="48"/>
      <c r="O242" s="23"/>
      <c r="P242" s="24"/>
    </row>
    <row r="243" spans="2:16" ht="12.75">
      <c r="B243" s="15"/>
      <c r="C243" s="16"/>
      <c r="D243" s="45"/>
      <c r="E243" s="69">
        <f t="shared" si="36"/>
        <v>228</v>
      </c>
      <c r="F243" s="128">
        <f t="shared" si="37"/>
      </c>
      <c r="G243" s="70">
        <f t="shared" si="38"/>
      </c>
      <c r="H243" s="74">
        <f t="shared" si="39"/>
        <v>0</v>
      </c>
      <c r="I243" s="74">
        <f t="shared" si="40"/>
        <v>0</v>
      </c>
      <c r="J243" s="74">
        <f t="shared" si="41"/>
        <v>0</v>
      </c>
      <c r="K243" s="74">
        <f t="shared" si="42"/>
        <v>0</v>
      </c>
      <c r="L243" s="74">
        <f t="shared" si="43"/>
        <v>0</v>
      </c>
      <c r="M243" s="75"/>
      <c r="N243" s="48"/>
      <c r="O243" s="23"/>
      <c r="P243" s="24"/>
    </row>
    <row r="244" spans="2:16" ht="12.75">
      <c r="B244" s="15"/>
      <c r="C244" s="16"/>
      <c r="D244" s="45"/>
      <c r="E244" s="69">
        <f t="shared" si="36"/>
        <v>229</v>
      </c>
      <c r="F244" s="128">
        <f t="shared" si="37"/>
      </c>
      <c r="G244" s="70">
        <f t="shared" si="38"/>
      </c>
      <c r="H244" s="74">
        <f t="shared" si="39"/>
        <v>0</v>
      </c>
      <c r="I244" s="74">
        <f t="shared" si="40"/>
        <v>0</v>
      </c>
      <c r="J244" s="74">
        <f t="shared" si="41"/>
        <v>0</v>
      </c>
      <c r="K244" s="74">
        <f t="shared" si="42"/>
        <v>0</v>
      </c>
      <c r="L244" s="74">
        <f t="shared" si="43"/>
        <v>0</v>
      </c>
      <c r="M244" s="75"/>
      <c r="N244" s="48"/>
      <c r="O244" s="23"/>
      <c r="P244" s="24"/>
    </row>
    <row r="245" spans="2:16" ht="12.75">
      <c r="B245" s="15"/>
      <c r="C245" s="16"/>
      <c r="D245" s="45"/>
      <c r="E245" s="69">
        <f t="shared" si="36"/>
        <v>230</v>
      </c>
      <c r="F245" s="128">
        <f t="shared" si="37"/>
      </c>
      <c r="G245" s="70">
        <f t="shared" si="38"/>
      </c>
      <c r="H245" s="74">
        <f t="shared" si="39"/>
        <v>0</v>
      </c>
      <c r="I245" s="74">
        <f t="shared" si="40"/>
        <v>0</v>
      </c>
      <c r="J245" s="74">
        <f t="shared" si="41"/>
        <v>0</v>
      </c>
      <c r="K245" s="74">
        <f t="shared" si="42"/>
        <v>0</v>
      </c>
      <c r="L245" s="74">
        <f t="shared" si="43"/>
        <v>0</v>
      </c>
      <c r="M245" s="75"/>
      <c r="N245" s="48"/>
      <c r="O245" s="23"/>
      <c r="P245" s="24"/>
    </row>
    <row r="246" spans="2:16" ht="12.75">
      <c r="B246" s="15"/>
      <c r="C246" s="16"/>
      <c r="D246" s="45"/>
      <c r="E246" s="69">
        <f t="shared" si="36"/>
        <v>231</v>
      </c>
      <c r="F246" s="128">
        <f t="shared" si="37"/>
      </c>
      <c r="G246" s="70">
        <f t="shared" si="38"/>
      </c>
      <c r="H246" s="74">
        <f t="shared" si="39"/>
        <v>0</v>
      </c>
      <c r="I246" s="74">
        <f t="shared" si="40"/>
        <v>0</v>
      </c>
      <c r="J246" s="74">
        <f t="shared" si="41"/>
        <v>0</v>
      </c>
      <c r="K246" s="74">
        <f t="shared" si="42"/>
        <v>0</v>
      </c>
      <c r="L246" s="74">
        <f t="shared" si="43"/>
        <v>0</v>
      </c>
      <c r="M246" s="75"/>
      <c r="N246" s="48"/>
      <c r="O246" s="23"/>
      <c r="P246" s="24"/>
    </row>
    <row r="247" spans="2:16" ht="12.75">
      <c r="B247" s="15"/>
      <c r="C247" s="16"/>
      <c r="D247" s="45"/>
      <c r="E247" s="69">
        <f t="shared" si="36"/>
        <v>232</v>
      </c>
      <c r="F247" s="128">
        <f t="shared" si="37"/>
      </c>
      <c r="G247" s="70">
        <f t="shared" si="38"/>
      </c>
      <c r="H247" s="74">
        <f t="shared" si="39"/>
        <v>0</v>
      </c>
      <c r="I247" s="74">
        <f t="shared" si="40"/>
        <v>0</v>
      </c>
      <c r="J247" s="74">
        <f t="shared" si="41"/>
        <v>0</v>
      </c>
      <c r="K247" s="74">
        <f t="shared" si="42"/>
        <v>0</v>
      </c>
      <c r="L247" s="74">
        <f t="shared" si="43"/>
        <v>0</v>
      </c>
      <c r="M247" s="75"/>
      <c r="N247" s="48"/>
      <c r="O247" s="23"/>
      <c r="P247" s="24"/>
    </row>
    <row r="248" spans="2:16" ht="12.75">
      <c r="B248" s="15"/>
      <c r="C248" s="16"/>
      <c r="D248" s="45"/>
      <c r="E248" s="69">
        <f t="shared" si="36"/>
        <v>233</v>
      </c>
      <c r="F248" s="128">
        <f t="shared" si="37"/>
      </c>
      <c r="G248" s="70">
        <f t="shared" si="38"/>
      </c>
      <c r="H248" s="74">
        <f t="shared" si="39"/>
        <v>0</v>
      </c>
      <c r="I248" s="74">
        <f t="shared" si="40"/>
        <v>0</v>
      </c>
      <c r="J248" s="74">
        <f t="shared" si="41"/>
        <v>0</v>
      </c>
      <c r="K248" s="74">
        <f t="shared" si="42"/>
        <v>0</v>
      </c>
      <c r="L248" s="74">
        <f t="shared" si="43"/>
        <v>0</v>
      </c>
      <c r="M248" s="75"/>
      <c r="N248" s="48"/>
      <c r="O248" s="23"/>
      <c r="P248" s="24"/>
    </row>
    <row r="249" spans="2:16" ht="12.75">
      <c r="B249" s="15"/>
      <c r="C249" s="16"/>
      <c r="D249" s="45"/>
      <c r="E249" s="69">
        <f t="shared" si="36"/>
        <v>234</v>
      </c>
      <c r="F249" s="128">
        <f t="shared" si="37"/>
      </c>
      <c r="G249" s="70">
        <f t="shared" si="38"/>
      </c>
      <c r="H249" s="74">
        <f t="shared" si="39"/>
        <v>0</v>
      </c>
      <c r="I249" s="74">
        <f t="shared" si="40"/>
        <v>0</v>
      </c>
      <c r="J249" s="74">
        <f t="shared" si="41"/>
        <v>0</v>
      </c>
      <c r="K249" s="74">
        <f t="shared" si="42"/>
        <v>0</v>
      </c>
      <c r="L249" s="74">
        <f t="shared" si="43"/>
        <v>0</v>
      </c>
      <c r="M249" s="75"/>
      <c r="N249" s="48"/>
      <c r="O249" s="23"/>
      <c r="P249" s="24"/>
    </row>
    <row r="250" spans="2:16" ht="12.75">
      <c r="B250" s="15"/>
      <c r="C250" s="16"/>
      <c r="D250" s="45"/>
      <c r="E250" s="69">
        <f t="shared" si="36"/>
        <v>235</v>
      </c>
      <c r="F250" s="128">
        <f t="shared" si="37"/>
      </c>
      <c r="G250" s="70">
        <f t="shared" si="38"/>
      </c>
      <c r="H250" s="74">
        <f t="shared" si="39"/>
        <v>0</v>
      </c>
      <c r="I250" s="74">
        <f t="shared" si="40"/>
        <v>0</v>
      </c>
      <c r="J250" s="74">
        <f t="shared" si="41"/>
        <v>0</v>
      </c>
      <c r="K250" s="74">
        <f t="shared" si="42"/>
        <v>0</v>
      </c>
      <c r="L250" s="74">
        <f t="shared" si="43"/>
        <v>0</v>
      </c>
      <c r="M250" s="75"/>
      <c r="N250" s="48"/>
      <c r="O250" s="23"/>
      <c r="P250" s="24"/>
    </row>
    <row r="251" spans="2:16" ht="12.75">
      <c r="B251" s="15"/>
      <c r="C251" s="16"/>
      <c r="D251" s="45"/>
      <c r="E251" s="69">
        <f t="shared" si="36"/>
        <v>236</v>
      </c>
      <c r="F251" s="128">
        <f t="shared" si="37"/>
      </c>
      <c r="G251" s="70">
        <f t="shared" si="38"/>
      </c>
      <c r="H251" s="74">
        <f t="shared" si="39"/>
        <v>0</v>
      </c>
      <c r="I251" s="74">
        <f t="shared" si="40"/>
        <v>0</v>
      </c>
      <c r="J251" s="74">
        <f t="shared" si="41"/>
        <v>0</v>
      </c>
      <c r="K251" s="74">
        <f t="shared" si="42"/>
        <v>0</v>
      </c>
      <c r="L251" s="74">
        <f t="shared" si="43"/>
        <v>0</v>
      </c>
      <c r="M251" s="75"/>
      <c r="N251" s="48"/>
      <c r="O251" s="23"/>
      <c r="P251" s="24"/>
    </row>
    <row r="252" spans="2:16" ht="12.75">
      <c r="B252" s="15"/>
      <c r="C252" s="16"/>
      <c r="D252" s="45"/>
      <c r="E252" s="69">
        <f t="shared" si="36"/>
        <v>237</v>
      </c>
      <c r="F252" s="128">
        <f t="shared" si="37"/>
      </c>
      <c r="G252" s="70">
        <f t="shared" si="38"/>
      </c>
      <c r="H252" s="74">
        <f t="shared" si="39"/>
        <v>0</v>
      </c>
      <c r="I252" s="74">
        <f t="shared" si="40"/>
        <v>0</v>
      </c>
      <c r="J252" s="74">
        <f t="shared" si="41"/>
        <v>0</v>
      </c>
      <c r="K252" s="74">
        <f t="shared" si="42"/>
        <v>0</v>
      </c>
      <c r="L252" s="74">
        <f t="shared" si="43"/>
        <v>0</v>
      </c>
      <c r="M252" s="75"/>
      <c r="N252" s="48"/>
      <c r="O252" s="23"/>
      <c r="P252" s="24"/>
    </row>
    <row r="253" spans="2:16" ht="12.75">
      <c r="B253" s="15"/>
      <c r="C253" s="16"/>
      <c r="D253" s="45"/>
      <c r="E253" s="69">
        <f t="shared" si="36"/>
        <v>238</v>
      </c>
      <c r="F253" s="128">
        <f t="shared" si="37"/>
      </c>
      <c r="G253" s="70">
        <f t="shared" si="38"/>
      </c>
      <c r="H253" s="74">
        <f t="shared" si="39"/>
        <v>0</v>
      </c>
      <c r="I253" s="74">
        <f t="shared" si="40"/>
        <v>0</v>
      </c>
      <c r="J253" s="74">
        <f t="shared" si="41"/>
        <v>0</v>
      </c>
      <c r="K253" s="74">
        <f t="shared" si="42"/>
        <v>0</v>
      </c>
      <c r="L253" s="74">
        <f t="shared" si="43"/>
        <v>0</v>
      </c>
      <c r="M253" s="75"/>
      <c r="N253" s="48"/>
      <c r="O253" s="23"/>
      <c r="P253" s="24"/>
    </row>
    <row r="254" spans="2:16" ht="12.75">
      <c r="B254" s="15"/>
      <c r="C254" s="16"/>
      <c r="D254" s="45"/>
      <c r="E254" s="69">
        <f t="shared" si="36"/>
        <v>239</v>
      </c>
      <c r="F254" s="128">
        <f t="shared" si="37"/>
      </c>
      <c r="G254" s="70">
        <f t="shared" si="38"/>
      </c>
      <c r="H254" s="74">
        <f t="shared" si="39"/>
        <v>0</v>
      </c>
      <c r="I254" s="74">
        <f t="shared" si="40"/>
        <v>0</v>
      </c>
      <c r="J254" s="74">
        <f t="shared" si="41"/>
        <v>0</v>
      </c>
      <c r="K254" s="74">
        <f t="shared" si="42"/>
        <v>0</v>
      </c>
      <c r="L254" s="74">
        <f t="shared" si="43"/>
        <v>0</v>
      </c>
      <c r="M254" s="75"/>
      <c r="N254" s="48"/>
      <c r="O254" s="23"/>
      <c r="P254" s="24"/>
    </row>
    <row r="255" spans="2:16" ht="12.75">
      <c r="B255" s="15"/>
      <c r="C255" s="16"/>
      <c r="D255" s="45"/>
      <c r="E255" s="69">
        <f t="shared" si="36"/>
        <v>240</v>
      </c>
      <c r="F255" s="128">
        <f t="shared" si="37"/>
      </c>
      <c r="G255" s="70">
        <f t="shared" si="38"/>
      </c>
      <c r="H255" s="74">
        <f t="shared" si="39"/>
        <v>0</v>
      </c>
      <c r="I255" s="74">
        <f t="shared" si="40"/>
        <v>0</v>
      </c>
      <c r="J255" s="74">
        <f t="shared" si="41"/>
        <v>0</v>
      </c>
      <c r="K255" s="74">
        <f t="shared" si="42"/>
        <v>0</v>
      </c>
      <c r="L255" s="74">
        <f t="shared" si="43"/>
        <v>0</v>
      </c>
      <c r="M255" s="75"/>
      <c r="N255" s="48"/>
      <c r="O255" s="23"/>
      <c r="P255" s="24"/>
    </row>
    <row r="256" spans="2:16" ht="12.75">
      <c r="B256" s="15"/>
      <c r="C256" s="16"/>
      <c r="D256" s="45"/>
      <c r="E256" s="69">
        <f t="shared" si="36"/>
        <v>241</v>
      </c>
      <c r="F256" s="128">
        <f t="shared" si="37"/>
      </c>
      <c r="G256" s="70">
        <f t="shared" si="38"/>
      </c>
      <c r="H256" s="74">
        <f t="shared" si="39"/>
        <v>0</v>
      </c>
      <c r="I256" s="74">
        <f t="shared" si="40"/>
        <v>0</v>
      </c>
      <c r="J256" s="74">
        <f t="shared" si="41"/>
        <v>0</v>
      </c>
      <c r="K256" s="74">
        <f t="shared" si="42"/>
        <v>0</v>
      </c>
      <c r="L256" s="74">
        <f t="shared" si="43"/>
        <v>0</v>
      </c>
      <c r="M256" s="75"/>
      <c r="N256" s="48"/>
      <c r="O256" s="23"/>
      <c r="P256" s="24"/>
    </row>
    <row r="257" spans="2:16" ht="12.75">
      <c r="B257" s="15"/>
      <c r="C257" s="16"/>
      <c r="D257" s="45"/>
      <c r="E257" s="69">
        <f t="shared" si="36"/>
        <v>242</v>
      </c>
      <c r="F257" s="128">
        <f t="shared" si="37"/>
      </c>
      <c r="G257" s="70">
        <f t="shared" si="38"/>
      </c>
      <c r="H257" s="74">
        <f t="shared" si="39"/>
        <v>0</v>
      </c>
      <c r="I257" s="74">
        <f t="shared" si="40"/>
        <v>0</v>
      </c>
      <c r="J257" s="74">
        <f t="shared" si="41"/>
        <v>0</v>
      </c>
      <c r="K257" s="74">
        <f t="shared" si="42"/>
        <v>0</v>
      </c>
      <c r="L257" s="74">
        <f t="shared" si="43"/>
        <v>0</v>
      </c>
      <c r="M257" s="75"/>
      <c r="N257" s="48"/>
      <c r="O257" s="23"/>
      <c r="P257" s="24"/>
    </row>
    <row r="258" spans="2:16" ht="12.75">
      <c r="B258" s="15"/>
      <c r="C258" s="16"/>
      <c r="D258" s="45"/>
      <c r="E258" s="69">
        <f t="shared" si="36"/>
        <v>243</v>
      </c>
      <c r="F258" s="128">
        <f t="shared" si="37"/>
      </c>
      <c r="G258" s="70">
        <f t="shared" si="38"/>
      </c>
      <c r="H258" s="74">
        <f t="shared" si="39"/>
        <v>0</v>
      </c>
      <c r="I258" s="74">
        <f t="shared" si="40"/>
        <v>0</v>
      </c>
      <c r="J258" s="74">
        <f t="shared" si="41"/>
        <v>0</v>
      </c>
      <c r="K258" s="74">
        <f t="shared" si="42"/>
        <v>0</v>
      </c>
      <c r="L258" s="74">
        <f t="shared" si="43"/>
        <v>0</v>
      </c>
      <c r="M258" s="75"/>
      <c r="N258" s="48"/>
      <c r="O258" s="23"/>
      <c r="P258" s="24"/>
    </row>
    <row r="259" spans="2:16" ht="12.75">
      <c r="B259" s="15"/>
      <c r="C259" s="16"/>
      <c r="D259" s="45"/>
      <c r="E259" s="69">
        <f t="shared" si="36"/>
        <v>244</v>
      </c>
      <c r="F259" s="128">
        <f t="shared" si="37"/>
      </c>
      <c r="G259" s="70">
        <f t="shared" si="38"/>
      </c>
      <c r="H259" s="74">
        <f t="shared" si="39"/>
        <v>0</v>
      </c>
      <c r="I259" s="74">
        <f t="shared" si="40"/>
        <v>0</v>
      </c>
      <c r="J259" s="74">
        <f t="shared" si="41"/>
        <v>0</v>
      </c>
      <c r="K259" s="74">
        <f t="shared" si="42"/>
        <v>0</v>
      </c>
      <c r="L259" s="74">
        <f t="shared" si="43"/>
        <v>0</v>
      </c>
      <c r="M259" s="75"/>
      <c r="N259" s="48"/>
      <c r="O259" s="23"/>
      <c r="P259" s="24"/>
    </row>
    <row r="260" spans="2:16" ht="12.75">
      <c r="B260" s="15"/>
      <c r="C260" s="16"/>
      <c r="D260" s="45"/>
      <c r="E260" s="69">
        <f t="shared" si="36"/>
        <v>245</v>
      </c>
      <c r="F260" s="128">
        <f t="shared" si="37"/>
      </c>
      <c r="G260" s="70">
        <f t="shared" si="38"/>
      </c>
      <c r="H260" s="74">
        <f t="shared" si="39"/>
        <v>0</v>
      </c>
      <c r="I260" s="74">
        <f t="shared" si="40"/>
        <v>0</v>
      </c>
      <c r="J260" s="74">
        <f t="shared" si="41"/>
        <v>0</v>
      </c>
      <c r="K260" s="74">
        <f t="shared" si="42"/>
        <v>0</v>
      </c>
      <c r="L260" s="74">
        <f t="shared" si="43"/>
        <v>0</v>
      </c>
      <c r="M260" s="75"/>
      <c r="N260" s="48"/>
      <c r="O260" s="23"/>
      <c r="P260" s="24"/>
    </row>
    <row r="261" spans="2:16" ht="12.75">
      <c r="B261" s="15"/>
      <c r="C261" s="16"/>
      <c r="D261" s="45"/>
      <c r="E261" s="69">
        <f t="shared" si="36"/>
        <v>246</v>
      </c>
      <c r="F261" s="128">
        <f t="shared" si="37"/>
      </c>
      <c r="G261" s="70">
        <f t="shared" si="38"/>
      </c>
      <c r="H261" s="74">
        <f t="shared" si="39"/>
        <v>0</v>
      </c>
      <c r="I261" s="74">
        <f t="shared" si="40"/>
        <v>0</v>
      </c>
      <c r="J261" s="74">
        <f t="shared" si="41"/>
        <v>0</v>
      </c>
      <c r="K261" s="74">
        <f t="shared" si="42"/>
        <v>0</v>
      </c>
      <c r="L261" s="74">
        <f t="shared" si="43"/>
        <v>0</v>
      </c>
      <c r="M261" s="75"/>
      <c r="N261" s="48"/>
      <c r="O261" s="23"/>
      <c r="P261" s="24"/>
    </row>
    <row r="262" spans="2:16" ht="12.75">
      <c r="B262" s="15"/>
      <c r="C262" s="16"/>
      <c r="D262" s="45"/>
      <c r="E262" s="69">
        <f t="shared" si="36"/>
        <v>247</v>
      </c>
      <c r="F262" s="128">
        <f t="shared" si="37"/>
      </c>
      <c r="G262" s="70">
        <f t="shared" si="38"/>
      </c>
      <c r="H262" s="74">
        <f t="shared" si="39"/>
        <v>0</v>
      </c>
      <c r="I262" s="74">
        <f t="shared" si="40"/>
        <v>0</v>
      </c>
      <c r="J262" s="74">
        <f t="shared" si="41"/>
        <v>0</v>
      </c>
      <c r="K262" s="74">
        <f t="shared" si="42"/>
        <v>0</v>
      </c>
      <c r="L262" s="74">
        <f t="shared" si="43"/>
        <v>0</v>
      </c>
      <c r="M262" s="75"/>
      <c r="N262" s="48"/>
      <c r="O262" s="23"/>
      <c r="P262" s="24"/>
    </row>
    <row r="263" spans="2:16" ht="12.75">
      <c r="B263" s="15"/>
      <c r="C263" s="16"/>
      <c r="D263" s="45"/>
      <c r="E263" s="69">
        <f t="shared" si="36"/>
        <v>248</v>
      </c>
      <c r="F263" s="128">
        <f t="shared" si="37"/>
      </c>
      <c r="G263" s="70">
        <f t="shared" si="38"/>
      </c>
      <c r="H263" s="74">
        <f t="shared" si="39"/>
        <v>0</v>
      </c>
      <c r="I263" s="74">
        <f t="shared" si="40"/>
        <v>0</v>
      </c>
      <c r="J263" s="74">
        <f t="shared" si="41"/>
        <v>0</v>
      </c>
      <c r="K263" s="74">
        <f t="shared" si="42"/>
        <v>0</v>
      </c>
      <c r="L263" s="74">
        <f t="shared" si="43"/>
        <v>0</v>
      </c>
      <c r="M263" s="75"/>
      <c r="N263" s="48"/>
      <c r="O263" s="23"/>
      <c r="P263" s="24"/>
    </row>
    <row r="264" spans="2:16" ht="12.75">
      <c r="B264" s="15"/>
      <c r="C264" s="16"/>
      <c r="D264" s="45"/>
      <c r="E264" s="69">
        <f t="shared" si="36"/>
        <v>249</v>
      </c>
      <c r="F264" s="128">
        <f t="shared" si="37"/>
      </c>
      <c r="G264" s="70">
        <f t="shared" si="38"/>
      </c>
      <c r="H264" s="74">
        <f t="shared" si="39"/>
        <v>0</v>
      </c>
      <c r="I264" s="74">
        <f t="shared" si="40"/>
        <v>0</v>
      </c>
      <c r="J264" s="74">
        <f t="shared" si="41"/>
        <v>0</v>
      </c>
      <c r="K264" s="74">
        <f t="shared" si="42"/>
        <v>0</v>
      </c>
      <c r="L264" s="74">
        <f t="shared" si="43"/>
        <v>0</v>
      </c>
      <c r="M264" s="75"/>
      <c r="N264" s="48"/>
      <c r="O264" s="23"/>
      <c r="P264" s="24"/>
    </row>
    <row r="265" spans="2:16" ht="12.75">
      <c r="B265" s="15"/>
      <c r="C265" s="16"/>
      <c r="D265" s="45"/>
      <c r="E265" s="69">
        <f t="shared" si="36"/>
        <v>250</v>
      </c>
      <c r="F265" s="128">
        <f t="shared" si="37"/>
      </c>
      <c r="G265" s="70">
        <f t="shared" si="38"/>
      </c>
      <c r="H265" s="74">
        <f t="shared" si="39"/>
        <v>0</v>
      </c>
      <c r="I265" s="74">
        <f t="shared" si="40"/>
        <v>0</v>
      </c>
      <c r="J265" s="74">
        <f t="shared" si="41"/>
        <v>0</v>
      </c>
      <c r="K265" s="74">
        <f t="shared" si="42"/>
        <v>0</v>
      </c>
      <c r="L265" s="74">
        <f t="shared" si="43"/>
        <v>0</v>
      </c>
      <c r="M265" s="75"/>
      <c r="N265" s="48"/>
      <c r="O265" s="23"/>
      <c r="P265" s="24"/>
    </row>
    <row r="266" spans="2:16" ht="12.75">
      <c r="B266" s="15"/>
      <c r="C266" s="16"/>
      <c r="D266" s="45"/>
      <c r="E266" s="69">
        <f t="shared" si="36"/>
        <v>251</v>
      </c>
      <c r="F266" s="128">
        <f t="shared" si="37"/>
      </c>
      <c r="G266" s="70">
        <f t="shared" si="38"/>
      </c>
      <c r="H266" s="74">
        <f t="shared" si="39"/>
        <v>0</v>
      </c>
      <c r="I266" s="74">
        <f t="shared" si="40"/>
        <v>0</v>
      </c>
      <c r="J266" s="74">
        <f t="shared" si="41"/>
        <v>0</v>
      </c>
      <c r="K266" s="74">
        <f t="shared" si="42"/>
        <v>0</v>
      </c>
      <c r="L266" s="74">
        <f t="shared" si="43"/>
        <v>0</v>
      </c>
      <c r="M266" s="75"/>
      <c r="N266" s="48"/>
      <c r="O266" s="23"/>
      <c r="P266" s="24"/>
    </row>
    <row r="267" spans="2:16" ht="12.75">
      <c r="B267" s="15"/>
      <c r="C267" s="16"/>
      <c r="D267" s="45"/>
      <c r="E267" s="69">
        <f t="shared" si="36"/>
        <v>252</v>
      </c>
      <c r="F267" s="128">
        <f t="shared" si="37"/>
      </c>
      <c r="G267" s="70">
        <f t="shared" si="38"/>
      </c>
      <c r="H267" s="74">
        <f t="shared" si="39"/>
        <v>0</v>
      </c>
      <c r="I267" s="74">
        <f t="shared" si="40"/>
        <v>0</v>
      </c>
      <c r="J267" s="74">
        <f t="shared" si="41"/>
        <v>0</v>
      </c>
      <c r="K267" s="74">
        <f t="shared" si="42"/>
        <v>0</v>
      </c>
      <c r="L267" s="74">
        <f t="shared" si="43"/>
        <v>0</v>
      </c>
      <c r="M267" s="75"/>
      <c r="N267" s="48"/>
      <c r="O267" s="23"/>
      <c r="P267" s="24"/>
    </row>
    <row r="268" spans="2:16" ht="12.75">
      <c r="B268" s="15"/>
      <c r="C268" s="16"/>
      <c r="D268" s="45"/>
      <c r="E268" s="69">
        <f t="shared" si="36"/>
        <v>253</v>
      </c>
      <c r="F268" s="128">
        <f t="shared" si="37"/>
      </c>
      <c r="G268" s="70">
        <f t="shared" si="38"/>
      </c>
      <c r="H268" s="74">
        <f t="shared" si="39"/>
        <v>0</v>
      </c>
      <c r="I268" s="74">
        <f t="shared" si="40"/>
        <v>0</v>
      </c>
      <c r="J268" s="74">
        <f t="shared" si="41"/>
        <v>0</v>
      </c>
      <c r="K268" s="74">
        <f t="shared" si="42"/>
        <v>0</v>
      </c>
      <c r="L268" s="74">
        <f t="shared" si="43"/>
        <v>0</v>
      </c>
      <c r="M268" s="75"/>
      <c r="N268" s="48"/>
      <c r="O268" s="23"/>
      <c r="P268" s="24"/>
    </row>
    <row r="269" spans="2:16" ht="12.75">
      <c r="B269" s="15"/>
      <c r="C269" s="16"/>
      <c r="D269" s="45"/>
      <c r="E269" s="69">
        <f t="shared" si="36"/>
        <v>254</v>
      </c>
      <c r="F269" s="128">
        <f t="shared" si="37"/>
      </c>
      <c r="G269" s="70">
        <f t="shared" si="38"/>
      </c>
      <c r="H269" s="74">
        <f t="shared" si="39"/>
        <v>0</v>
      </c>
      <c r="I269" s="74">
        <f t="shared" si="40"/>
        <v>0</v>
      </c>
      <c r="J269" s="74">
        <f t="shared" si="41"/>
        <v>0</v>
      </c>
      <c r="K269" s="74">
        <f t="shared" si="42"/>
        <v>0</v>
      </c>
      <c r="L269" s="74">
        <f t="shared" si="43"/>
        <v>0</v>
      </c>
      <c r="M269" s="75"/>
      <c r="N269" s="48"/>
      <c r="O269" s="23"/>
      <c r="P269" s="24"/>
    </row>
    <row r="270" spans="2:16" ht="12.75">
      <c r="B270" s="15"/>
      <c r="C270" s="16"/>
      <c r="D270" s="45"/>
      <c r="E270" s="69">
        <f t="shared" si="36"/>
        <v>255</v>
      </c>
      <c r="F270" s="128">
        <f t="shared" si="37"/>
      </c>
      <c r="G270" s="70">
        <f t="shared" si="38"/>
      </c>
      <c r="H270" s="74">
        <f t="shared" si="39"/>
        <v>0</v>
      </c>
      <c r="I270" s="74">
        <f t="shared" si="40"/>
        <v>0</v>
      </c>
      <c r="J270" s="74">
        <f t="shared" si="41"/>
        <v>0</v>
      </c>
      <c r="K270" s="74">
        <f t="shared" si="42"/>
        <v>0</v>
      </c>
      <c r="L270" s="74">
        <f t="shared" si="43"/>
        <v>0</v>
      </c>
      <c r="M270" s="75"/>
      <c r="N270" s="48"/>
      <c r="O270" s="23"/>
      <c r="P270" s="24"/>
    </row>
    <row r="271" spans="2:16" ht="12.75">
      <c r="B271" s="15"/>
      <c r="C271" s="16"/>
      <c r="D271" s="45"/>
      <c r="E271" s="69">
        <f t="shared" si="36"/>
        <v>256</v>
      </c>
      <c r="F271" s="128">
        <f t="shared" si="37"/>
      </c>
      <c r="G271" s="70">
        <f t="shared" si="38"/>
      </c>
      <c r="H271" s="74">
        <f t="shared" si="39"/>
        <v>0</v>
      </c>
      <c r="I271" s="74">
        <f t="shared" si="40"/>
        <v>0</v>
      </c>
      <c r="J271" s="74">
        <f t="shared" si="41"/>
        <v>0</v>
      </c>
      <c r="K271" s="74">
        <f t="shared" si="42"/>
        <v>0</v>
      </c>
      <c r="L271" s="74">
        <f t="shared" si="43"/>
        <v>0</v>
      </c>
      <c r="M271" s="75"/>
      <c r="N271" s="48"/>
      <c r="O271" s="23"/>
      <c r="P271" s="24"/>
    </row>
    <row r="272" spans="2:16" ht="12.75">
      <c r="B272" s="15"/>
      <c r="C272" s="16"/>
      <c r="D272" s="45"/>
      <c r="E272" s="69">
        <f t="shared" si="36"/>
        <v>257</v>
      </c>
      <c r="F272" s="128">
        <f t="shared" si="37"/>
      </c>
      <c r="G272" s="70">
        <f t="shared" si="38"/>
      </c>
      <c r="H272" s="74">
        <f t="shared" si="39"/>
        <v>0</v>
      </c>
      <c r="I272" s="74">
        <f t="shared" si="40"/>
        <v>0</v>
      </c>
      <c r="J272" s="74">
        <f t="shared" si="41"/>
        <v>0</v>
      </c>
      <c r="K272" s="74">
        <f t="shared" si="42"/>
        <v>0</v>
      </c>
      <c r="L272" s="74">
        <f t="shared" si="43"/>
        <v>0</v>
      </c>
      <c r="M272" s="75"/>
      <c r="N272" s="48"/>
      <c r="O272" s="23"/>
      <c r="P272" s="24"/>
    </row>
    <row r="273" spans="2:16" ht="12.75">
      <c r="B273" s="15"/>
      <c r="C273" s="16"/>
      <c r="D273" s="45"/>
      <c r="E273" s="69">
        <f t="shared" si="36"/>
        <v>258</v>
      </c>
      <c r="F273" s="128">
        <f t="shared" si="37"/>
      </c>
      <c r="G273" s="70">
        <f t="shared" si="38"/>
      </c>
      <c r="H273" s="74">
        <f t="shared" si="39"/>
        <v>0</v>
      </c>
      <c r="I273" s="74">
        <f t="shared" si="40"/>
        <v>0</v>
      </c>
      <c r="J273" s="74">
        <f t="shared" si="41"/>
        <v>0</v>
      </c>
      <c r="K273" s="74">
        <f t="shared" si="42"/>
        <v>0</v>
      </c>
      <c r="L273" s="74">
        <f t="shared" si="43"/>
        <v>0</v>
      </c>
      <c r="M273" s="75"/>
      <c r="N273" s="48"/>
      <c r="O273" s="23"/>
      <c r="P273" s="24"/>
    </row>
    <row r="274" spans="2:16" ht="12.75">
      <c r="B274" s="15"/>
      <c r="C274" s="16"/>
      <c r="D274" s="45"/>
      <c r="E274" s="69">
        <f t="shared" si="36"/>
        <v>259</v>
      </c>
      <c r="F274" s="128">
        <f t="shared" si="37"/>
      </c>
      <c r="G274" s="70">
        <f t="shared" si="38"/>
      </c>
      <c r="H274" s="74">
        <f t="shared" si="39"/>
        <v>0</v>
      </c>
      <c r="I274" s="74">
        <f t="shared" si="40"/>
        <v>0</v>
      </c>
      <c r="J274" s="74">
        <f t="shared" si="41"/>
        <v>0</v>
      </c>
      <c r="K274" s="74">
        <f t="shared" si="42"/>
        <v>0</v>
      </c>
      <c r="L274" s="74">
        <f t="shared" si="43"/>
        <v>0</v>
      </c>
      <c r="M274" s="75"/>
      <c r="N274" s="48"/>
      <c r="O274" s="23"/>
      <c r="P274" s="24"/>
    </row>
    <row r="275" spans="2:16" ht="12.75">
      <c r="B275" s="15"/>
      <c r="C275" s="16"/>
      <c r="D275" s="45"/>
      <c r="E275" s="69">
        <f t="shared" si="36"/>
        <v>260</v>
      </c>
      <c r="F275" s="128">
        <f t="shared" si="37"/>
      </c>
      <c r="G275" s="70">
        <f t="shared" si="38"/>
      </c>
      <c r="H275" s="74">
        <f t="shared" si="39"/>
        <v>0</v>
      </c>
      <c r="I275" s="74">
        <f t="shared" si="40"/>
        <v>0</v>
      </c>
      <c r="J275" s="74">
        <f t="shared" si="41"/>
        <v>0</v>
      </c>
      <c r="K275" s="74">
        <f t="shared" si="42"/>
        <v>0</v>
      </c>
      <c r="L275" s="74">
        <f t="shared" si="43"/>
        <v>0</v>
      </c>
      <c r="M275" s="75"/>
      <c r="N275" s="48"/>
      <c r="O275" s="23"/>
      <c r="P275" s="24"/>
    </row>
    <row r="276" spans="2:16" ht="12.75">
      <c r="B276" s="15"/>
      <c r="C276" s="16"/>
      <c r="D276" s="45"/>
      <c r="E276" s="69">
        <f t="shared" si="36"/>
        <v>261</v>
      </c>
      <c r="F276" s="128">
        <f t="shared" si="37"/>
      </c>
      <c r="G276" s="70">
        <f t="shared" si="38"/>
      </c>
      <c r="H276" s="74">
        <f t="shared" si="39"/>
        <v>0</v>
      </c>
      <c r="I276" s="74">
        <f t="shared" si="40"/>
        <v>0</v>
      </c>
      <c r="J276" s="74">
        <f t="shared" si="41"/>
        <v>0</v>
      </c>
      <c r="K276" s="74">
        <f t="shared" si="42"/>
        <v>0</v>
      </c>
      <c r="L276" s="74">
        <f t="shared" si="43"/>
        <v>0</v>
      </c>
      <c r="M276" s="75"/>
      <c r="N276" s="48"/>
      <c r="O276" s="23"/>
      <c r="P276" s="24"/>
    </row>
    <row r="277" spans="2:16" ht="12.75">
      <c r="B277" s="15"/>
      <c r="C277" s="16"/>
      <c r="D277" s="45"/>
      <c r="E277" s="69">
        <f t="shared" si="36"/>
        <v>262</v>
      </c>
      <c r="F277" s="128">
        <f t="shared" si="37"/>
      </c>
      <c r="G277" s="70">
        <f t="shared" si="38"/>
      </c>
      <c r="H277" s="74">
        <f t="shared" si="39"/>
        <v>0</v>
      </c>
      <c r="I277" s="74">
        <f t="shared" si="40"/>
        <v>0</v>
      </c>
      <c r="J277" s="74">
        <f t="shared" si="41"/>
        <v>0</v>
      </c>
      <c r="K277" s="74">
        <f t="shared" si="42"/>
        <v>0</v>
      </c>
      <c r="L277" s="74">
        <f t="shared" si="43"/>
        <v>0</v>
      </c>
      <c r="M277" s="75"/>
      <c r="N277" s="48"/>
      <c r="O277" s="23"/>
      <c r="P277" s="24"/>
    </row>
    <row r="278" spans="2:16" ht="12.75">
      <c r="B278" s="15"/>
      <c r="C278" s="16"/>
      <c r="D278" s="45"/>
      <c r="E278" s="69">
        <f t="shared" si="36"/>
        <v>263</v>
      </c>
      <c r="F278" s="128">
        <f t="shared" si="37"/>
      </c>
      <c r="G278" s="70">
        <f t="shared" si="38"/>
      </c>
      <c r="H278" s="74">
        <f t="shared" si="39"/>
        <v>0</v>
      </c>
      <c r="I278" s="74">
        <f t="shared" si="40"/>
        <v>0</v>
      </c>
      <c r="J278" s="74">
        <f t="shared" si="41"/>
        <v>0</v>
      </c>
      <c r="K278" s="74">
        <f t="shared" si="42"/>
        <v>0</v>
      </c>
      <c r="L278" s="74">
        <f t="shared" si="43"/>
        <v>0</v>
      </c>
      <c r="M278" s="75"/>
      <c r="N278" s="48"/>
      <c r="O278" s="23"/>
      <c r="P278" s="24"/>
    </row>
    <row r="279" spans="2:16" ht="12.75">
      <c r="B279" s="15"/>
      <c r="C279" s="16"/>
      <c r="D279" s="45"/>
      <c r="E279" s="69">
        <f t="shared" si="36"/>
        <v>264</v>
      </c>
      <c r="F279" s="128">
        <f t="shared" si="37"/>
      </c>
      <c r="G279" s="70">
        <f t="shared" si="38"/>
      </c>
      <c r="H279" s="74">
        <f t="shared" si="39"/>
        <v>0</v>
      </c>
      <c r="I279" s="74">
        <f t="shared" si="40"/>
        <v>0</v>
      </c>
      <c r="J279" s="74">
        <f t="shared" si="41"/>
        <v>0</v>
      </c>
      <c r="K279" s="74">
        <f t="shared" si="42"/>
        <v>0</v>
      </c>
      <c r="L279" s="74">
        <f t="shared" si="43"/>
        <v>0</v>
      </c>
      <c r="M279" s="75"/>
      <c r="N279" s="48"/>
      <c r="O279" s="23"/>
      <c r="P279" s="24"/>
    </row>
    <row r="280" spans="2:16" ht="12.75">
      <c r="B280" s="15"/>
      <c r="C280" s="16"/>
      <c r="D280" s="45"/>
      <c r="E280" s="69">
        <f t="shared" si="36"/>
        <v>265</v>
      </c>
      <c r="F280" s="128">
        <f t="shared" si="37"/>
      </c>
      <c r="G280" s="70">
        <f t="shared" si="38"/>
      </c>
      <c r="H280" s="74">
        <f t="shared" si="39"/>
        <v>0</v>
      </c>
      <c r="I280" s="74">
        <f t="shared" si="40"/>
        <v>0</v>
      </c>
      <c r="J280" s="74">
        <f t="shared" si="41"/>
        <v>0</v>
      </c>
      <c r="K280" s="74">
        <f t="shared" si="42"/>
        <v>0</v>
      </c>
      <c r="L280" s="74">
        <f t="shared" si="43"/>
        <v>0</v>
      </c>
      <c r="M280" s="75"/>
      <c r="N280" s="48"/>
      <c r="O280" s="23"/>
      <c r="P280" s="24"/>
    </row>
    <row r="281" spans="2:16" ht="12.75">
      <c r="B281" s="15"/>
      <c r="C281" s="16"/>
      <c r="D281" s="45"/>
      <c r="E281" s="69">
        <f t="shared" si="36"/>
        <v>266</v>
      </c>
      <c r="F281" s="128">
        <f t="shared" si="37"/>
      </c>
      <c r="G281" s="70">
        <f t="shared" si="38"/>
      </c>
      <c r="H281" s="74">
        <f t="shared" si="39"/>
        <v>0</v>
      </c>
      <c r="I281" s="74">
        <f t="shared" si="40"/>
        <v>0</v>
      </c>
      <c r="J281" s="74">
        <f t="shared" si="41"/>
        <v>0</v>
      </c>
      <c r="K281" s="74">
        <f t="shared" si="42"/>
        <v>0</v>
      </c>
      <c r="L281" s="74">
        <f t="shared" si="43"/>
        <v>0</v>
      </c>
      <c r="M281" s="75"/>
      <c r="N281" s="48"/>
      <c r="O281" s="23"/>
      <c r="P281" s="24"/>
    </row>
    <row r="282" spans="2:16" ht="12.75">
      <c r="B282" s="15"/>
      <c r="C282" s="16"/>
      <c r="D282" s="45"/>
      <c r="E282" s="69">
        <f t="shared" si="36"/>
        <v>267</v>
      </c>
      <c r="F282" s="128">
        <f t="shared" si="37"/>
      </c>
      <c r="G282" s="70">
        <f t="shared" si="38"/>
      </c>
      <c r="H282" s="74">
        <f t="shared" si="39"/>
        <v>0</v>
      </c>
      <c r="I282" s="74">
        <f t="shared" si="40"/>
        <v>0</v>
      </c>
      <c r="J282" s="74">
        <f t="shared" si="41"/>
        <v>0</v>
      </c>
      <c r="K282" s="74">
        <f t="shared" si="42"/>
        <v>0</v>
      </c>
      <c r="L282" s="74">
        <f t="shared" si="43"/>
        <v>0</v>
      </c>
      <c r="M282" s="75"/>
      <c r="N282" s="48"/>
      <c r="O282" s="23"/>
      <c r="P282" s="24"/>
    </row>
    <row r="283" spans="2:16" ht="12.75">
      <c r="B283" s="15"/>
      <c r="C283" s="16"/>
      <c r="D283" s="45"/>
      <c r="E283" s="69">
        <f t="shared" si="36"/>
        <v>268</v>
      </c>
      <c r="F283" s="128">
        <f t="shared" si="37"/>
      </c>
      <c r="G283" s="70">
        <f t="shared" si="38"/>
      </c>
      <c r="H283" s="74">
        <f t="shared" si="39"/>
        <v>0</v>
      </c>
      <c r="I283" s="74">
        <f t="shared" si="40"/>
        <v>0</v>
      </c>
      <c r="J283" s="74">
        <f t="shared" si="41"/>
        <v>0</v>
      </c>
      <c r="K283" s="74">
        <f t="shared" si="42"/>
        <v>0</v>
      </c>
      <c r="L283" s="74">
        <f t="shared" si="43"/>
        <v>0</v>
      </c>
      <c r="M283" s="75"/>
      <c r="N283" s="48"/>
      <c r="O283" s="23"/>
      <c r="P283" s="24"/>
    </row>
    <row r="284" spans="2:16" ht="12.75">
      <c r="B284" s="15"/>
      <c r="C284" s="16"/>
      <c r="D284" s="45"/>
      <c r="E284" s="69">
        <f t="shared" si="36"/>
        <v>269</v>
      </c>
      <c r="F284" s="128">
        <f t="shared" si="37"/>
      </c>
      <c r="G284" s="70">
        <f t="shared" si="38"/>
      </c>
      <c r="H284" s="74">
        <f t="shared" si="39"/>
        <v>0</v>
      </c>
      <c r="I284" s="74">
        <f t="shared" si="40"/>
        <v>0</v>
      </c>
      <c r="J284" s="74">
        <f t="shared" si="41"/>
        <v>0</v>
      </c>
      <c r="K284" s="74">
        <f t="shared" si="42"/>
        <v>0</v>
      </c>
      <c r="L284" s="74">
        <f t="shared" si="43"/>
        <v>0</v>
      </c>
      <c r="M284" s="75"/>
      <c r="N284" s="48"/>
      <c r="O284" s="23"/>
      <c r="P284" s="24"/>
    </row>
    <row r="285" spans="2:16" ht="12.75">
      <c r="B285" s="15"/>
      <c r="C285" s="16"/>
      <c r="D285" s="45"/>
      <c r="E285" s="69">
        <f t="shared" si="36"/>
        <v>270</v>
      </c>
      <c r="F285" s="128">
        <f t="shared" si="37"/>
      </c>
      <c r="G285" s="70">
        <f t="shared" si="38"/>
      </c>
      <c r="H285" s="74">
        <f t="shared" si="39"/>
        <v>0</v>
      </c>
      <c r="I285" s="74">
        <f t="shared" si="40"/>
        <v>0</v>
      </c>
      <c r="J285" s="74">
        <f t="shared" si="41"/>
        <v>0</v>
      </c>
      <c r="K285" s="74">
        <f t="shared" si="42"/>
        <v>0</v>
      </c>
      <c r="L285" s="74">
        <f t="shared" si="43"/>
        <v>0</v>
      </c>
      <c r="M285" s="75"/>
      <c r="N285" s="48"/>
      <c r="O285" s="23"/>
      <c r="P285" s="24"/>
    </row>
    <row r="286" spans="2:16" ht="12.75">
      <c r="B286" s="15"/>
      <c r="C286" s="16"/>
      <c r="D286" s="45"/>
      <c r="E286" s="69">
        <f t="shared" si="36"/>
        <v>271</v>
      </c>
      <c r="F286" s="128">
        <f t="shared" si="37"/>
      </c>
      <c r="G286" s="70">
        <f t="shared" si="38"/>
      </c>
      <c r="H286" s="74">
        <f t="shared" si="39"/>
        <v>0</v>
      </c>
      <c r="I286" s="74">
        <f t="shared" si="40"/>
        <v>0</v>
      </c>
      <c r="J286" s="74">
        <f t="shared" si="41"/>
        <v>0</v>
      </c>
      <c r="K286" s="74">
        <f t="shared" si="42"/>
        <v>0</v>
      </c>
      <c r="L286" s="74">
        <f t="shared" si="43"/>
        <v>0</v>
      </c>
      <c r="M286" s="75"/>
      <c r="N286" s="48"/>
      <c r="O286" s="23"/>
      <c r="P286" s="24"/>
    </row>
    <row r="287" spans="2:16" ht="12.75">
      <c r="B287" s="15"/>
      <c r="C287" s="16"/>
      <c r="D287" s="45"/>
      <c r="E287" s="69">
        <f t="shared" si="36"/>
        <v>272</v>
      </c>
      <c r="F287" s="128">
        <f t="shared" si="37"/>
      </c>
      <c r="G287" s="70">
        <f t="shared" si="38"/>
      </c>
      <c r="H287" s="74">
        <f t="shared" si="39"/>
        <v>0</v>
      </c>
      <c r="I287" s="74">
        <f t="shared" si="40"/>
        <v>0</v>
      </c>
      <c r="J287" s="74">
        <f t="shared" si="41"/>
        <v>0</v>
      </c>
      <c r="K287" s="74">
        <f t="shared" si="42"/>
        <v>0</v>
      </c>
      <c r="L287" s="74">
        <f t="shared" si="43"/>
        <v>0</v>
      </c>
      <c r="M287" s="75"/>
      <c r="N287" s="48"/>
      <c r="O287" s="23"/>
      <c r="P287" s="24"/>
    </row>
    <row r="288" spans="2:16" ht="12.75">
      <c r="B288" s="15"/>
      <c r="C288" s="16"/>
      <c r="D288" s="45"/>
      <c r="E288" s="69">
        <f aca="true" t="shared" si="44" ref="E288:E315">1+E287</f>
        <v>273</v>
      </c>
      <c r="F288" s="128">
        <f aca="true" t="shared" si="45" ref="F288:F315">IF(H288&gt;0.01,DATE(YEAR($F$16),MONTH($F$16)+(E288-1)*12/PERYR,DAY($F$16)),"")</f>
      </c>
      <c r="G288" s="70">
        <f aca="true" t="shared" si="46" ref="G288:G315">IF(E288&lt;=data6*$C$12,G287,"")</f>
      </c>
      <c r="H288" s="74">
        <f aca="true" t="shared" si="47" ref="H288:H315">IF(OR($C$12&lt;0.05,I288&lt;0.05,PERYR&lt;0.05),0,H287+ROUND(PPMT(G287/PERYR,1,$C$11-E287+1,H287),4))</f>
        <v>0</v>
      </c>
      <c r="I288" s="74">
        <f aca="true" t="shared" si="48" ref="I288:I315">IF(H287&gt;0.05,ROUND(I287+L287+M287,4),0)</f>
        <v>0</v>
      </c>
      <c r="J288" s="74">
        <f aca="true" t="shared" si="49" ref="J288:J315">IF(OR($C$12&lt;0.05,I288&lt;0.05,PERYR&lt;0.05,H288&lt;0.05),0,(ROUND(IF(J287+I288&lt;0,-I288+K288,IF($C$10=0,PMT(G288/PERYR,$C$11-E287,H288),-$C$13)),4)))</f>
        <v>0</v>
      </c>
      <c r="K288" s="74">
        <f aca="true" t="shared" si="50" ref="K288:K315">IF(OR($C$12&lt;0.05,I288&lt;0.05,PERYR&lt;0.05,H288&lt;0.05),0,(ROUND(IPMT(G288/PERYR,1,$C$11-E287,I288),4)))</f>
        <v>0</v>
      </c>
      <c r="L288" s="74">
        <f aca="true" t="shared" si="51" ref="L288:L315">-ROUND(MIN(I288,K288-J288),4)</f>
        <v>0</v>
      </c>
      <c r="M288" s="75"/>
      <c r="N288" s="48"/>
      <c r="O288" s="23"/>
      <c r="P288" s="24"/>
    </row>
    <row r="289" spans="2:16" ht="12.75">
      <c r="B289" s="15"/>
      <c r="C289" s="16"/>
      <c r="D289" s="45"/>
      <c r="E289" s="69">
        <f t="shared" si="44"/>
        <v>274</v>
      </c>
      <c r="F289" s="128">
        <f t="shared" si="45"/>
      </c>
      <c r="G289" s="70">
        <f t="shared" si="46"/>
      </c>
      <c r="H289" s="74">
        <f t="shared" si="47"/>
        <v>0</v>
      </c>
      <c r="I289" s="74">
        <f t="shared" si="48"/>
        <v>0</v>
      </c>
      <c r="J289" s="74">
        <f t="shared" si="49"/>
        <v>0</v>
      </c>
      <c r="K289" s="74">
        <f t="shared" si="50"/>
        <v>0</v>
      </c>
      <c r="L289" s="74">
        <f t="shared" si="51"/>
        <v>0</v>
      </c>
      <c r="M289" s="75"/>
      <c r="N289" s="48"/>
      <c r="O289" s="23"/>
      <c r="P289" s="24"/>
    </row>
    <row r="290" spans="2:16" ht="12.75">
      <c r="B290" s="15"/>
      <c r="C290" s="16"/>
      <c r="D290" s="45"/>
      <c r="E290" s="69">
        <f t="shared" si="44"/>
        <v>275</v>
      </c>
      <c r="F290" s="128">
        <f t="shared" si="45"/>
      </c>
      <c r="G290" s="70">
        <f t="shared" si="46"/>
      </c>
      <c r="H290" s="74">
        <f t="shared" si="47"/>
        <v>0</v>
      </c>
      <c r="I290" s="74">
        <f t="shared" si="48"/>
        <v>0</v>
      </c>
      <c r="J290" s="74">
        <f t="shared" si="49"/>
        <v>0</v>
      </c>
      <c r="K290" s="74">
        <f t="shared" si="50"/>
        <v>0</v>
      </c>
      <c r="L290" s="74">
        <f t="shared" si="51"/>
        <v>0</v>
      </c>
      <c r="M290" s="75"/>
      <c r="N290" s="48"/>
      <c r="O290" s="23"/>
      <c r="P290" s="24"/>
    </row>
    <row r="291" spans="2:16" ht="12.75">
      <c r="B291" s="15"/>
      <c r="C291" s="16"/>
      <c r="D291" s="45"/>
      <c r="E291" s="69">
        <f t="shared" si="44"/>
        <v>276</v>
      </c>
      <c r="F291" s="128">
        <f t="shared" si="45"/>
      </c>
      <c r="G291" s="70">
        <f t="shared" si="46"/>
      </c>
      <c r="H291" s="74">
        <f t="shared" si="47"/>
        <v>0</v>
      </c>
      <c r="I291" s="74">
        <f t="shared" si="48"/>
        <v>0</v>
      </c>
      <c r="J291" s="74">
        <f t="shared" si="49"/>
        <v>0</v>
      </c>
      <c r="K291" s="74">
        <f t="shared" si="50"/>
        <v>0</v>
      </c>
      <c r="L291" s="74">
        <f t="shared" si="51"/>
        <v>0</v>
      </c>
      <c r="M291" s="75"/>
      <c r="N291" s="48"/>
      <c r="O291" s="23"/>
      <c r="P291" s="24"/>
    </row>
    <row r="292" spans="2:16" ht="12.75">
      <c r="B292" s="15"/>
      <c r="C292" s="16"/>
      <c r="D292" s="45"/>
      <c r="E292" s="69">
        <f t="shared" si="44"/>
        <v>277</v>
      </c>
      <c r="F292" s="128">
        <f t="shared" si="45"/>
      </c>
      <c r="G292" s="70">
        <f t="shared" si="46"/>
      </c>
      <c r="H292" s="74">
        <f t="shared" si="47"/>
        <v>0</v>
      </c>
      <c r="I292" s="74">
        <f t="shared" si="48"/>
        <v>0</v>
      </c>
      <c r="J292" s="74">
        <f t="shared" si="49"/>
        <v>0</v>
      </c>
      <c r="K292" s="74">
        <f t="shared" si="50"/>
        <v>0</v>
      </c>
      <c r="L292" s="74">
        <f t="shared" si="51"/>
        <v>0</v>
      </c>
      <c r="M292" s="75"/>
      <c r="N292" s="48"/>
      <c r="O292" s="23"/>
      <c r="P292" s="24"/>
    </row>
    <row r="293" spans="2:16" ht="12.75">
      <c r="B293" s="15"/>
      <c r="C293" s="16"/>
      <c r="D293" s="45"/>
      <c r="E293" s="69">
        <f t="shared" si="44"/>
        <v>278</v>
      </c>
      <c r="F293" s="128">
        <f t="shared" si="45"/>
      </c>
      <c r="G293" s="70">
        <f t="shared" si="46"/>
      </c>
      <c r="H293" s="74">
        <f t="shared" si="47"/>
        <v>0</v>
      </c>
      <c r="I293" s="74">
        <f t="shared" si="48"/>
        <v>0</v>
      </c>
      <c r="J293" s="74">
        <f t="shared" si="49"/>
        <v>0</v>
      </c>
      <c r="K293" s="74">
        <f t="shared" si="50"/>
        <v>0</v>
      </c>
      <c r="L293" s="74">
        <f t="shared" si="51"/>
        <v>0</v>
      </c>
      <c r="M293" s="75"/>
      <c r="N293" s="48"/>
      <c r="O293" s="23"/>
      <c r="P293" s="24"/>
    </row>
    <row r="294" spans="2:16" ht="12.75">
      <c r="B294" s="15"/>
      <c r="C294" s="16"/>
      <c r="D294" s="45"/>
      <c r="E294" s="69">
        <f t="shared" si="44"/>
        <v>279</v>
      </c>
      <c r="F294" s="128">
        <f t="shared" si="45"/>
      </c>
      <c r="G294" s="70">
        <f t="shared" si="46"/>
      </c>
      <c r="H294" s="74">
        <f t="shared" si="47"/>
        <v>0</v>
      </c>
      <c r="I294" s="74">
        <f t="shared" si="48"/>
        <v>0</v>
      </c>
      <c r="J294" s="74">
        <f t="shared" si="49"/>
        <v>0</v>
      </c>
      <c r="K294" s="74">
        <f t="shared" si="50"/>
        <v>0</v>
      </c>
      <c r="L294" s="74">
        <f t="shared" si="51"/>
        <v>0</v>
      </c>
      <c r="M294" s="75"/>
      <c r="N294" s="48"/>
      <c r="O294" s="23"/>
      <c r="P294" s="24"/>
    </row>
    <row r="295" spans="2:16" ht="12.75">
      <c r="B295" s="15"/>
      <c r="C295" s="16"/>
      <c r="D295" s="45"/>
      <c r="E295" s="69">
        <f t="shared" si="44"/>
        <v>280</v>
      </c>
      <c r="F295" s="128">
        <f t="shared" si="45"/>
      </c>
      <c r="G295" s="70">
        <f t="shared" si="46"/>
      </c>
      <c r="H295" s="74">
        <f t="shared" si="47"/>
        <v>0</v>
      </c>
      <c r="I295" s="74">
        <f t="shared" si="48"/>
        <v>0</v>
      </c>
      <c r="J295" s="74">
        <f t="shared" si="49"/>
        <v>0</v>
      </c>
      <c r="K295" s="74">
        <f t="shared" si="50"/>
        <v>0</v>
      </c>
      <c r="L295" s="74">
        <f t="shared" si="51"/>
        <v>0</v>
      </c>
      <c r="M295" s="75"/>
      <c r="N295" s="48"/>
      <c r="O295" s="23"/>
      <c r="P295" s="24"/>
    </row>
    <row r="296" spans="2:16" ht="12.75">
      <c r="B296" s="15"/>
      <c r="C296" s="16"/>
      <c r="D296" s="45"/>
      <c r="E296" s="69">
        <f t="shared" si="44"/>
        <v>281</v>
      </c>
      <c r="F296" s="128">
        <f t="shared" si="45"/>
      </c>
      <c r="G296" s="70">
        <f t="shared" si="46"/>
      </c>
      <c r="H296" s="74">
        <f t="shared" si="47"/>
        <v>0</v>
      </c>
      <c r="I296" s="74">
        <f t="shared" si="48"/>
        <v>0</v>
      </c>
      <c r="J296" s="74">
        <f t="shared" si="49"/>
        <v>0</v>
      </c>
      <c r="K296" s="74">
        <f t="shared" si="50"/>
        <v>0</v>
      </c>
      <c r="L296" s="74">
        <f t="shared" si="51"/>
        <v>0</v>
      </c>
      <c r="M296" s="75"/>
      <c r="N296" s="48"/>
      <c r="O296" s="23"/>
      <c r="P296" s="24"/>
    </row>
    <row r="297" spans="2:16" ht="12.75">
      <c r="B297" s="15"/>
      <c r="C297" s="16"/>
      <c r="D297" s="45"/>
      <c r="E297" s="69">
        <f t="shared" si="44"/>
        <v>282</v>
      </c>
      <c r="F297" s="128">
        <f t="shared" si="45"/>
      </c>
      <c r="G297" s="70">
        <f t="shared" si="46"/>
      </c>
      <c r="H297" s="74">
        <f t="shared" si="47"/>
        <v>0</v>
      </c>
      <c r="I297" s="74">
        <f t="shared" si="48"/>
        <v>0</v>
      </c>
      <c r="J297" s="74">
        <f t="shared" si="49"/>
        <v>0</v>
      </c>
      <c r="K297" s="74">
        <f t="shared" si="50"/>
        <v>0</v>
      </c>
      <c r="L297" s="74">
        <f t="shared" si="51"/>
        <v>0</v>
      </c>
      <c r="M297" s="75"/>
      <c r="N297" s="48"/>
      <c r="O297" s="23"/>
      <c r="P297" s="24"/>
    </row>
    <row r="298" spans="2:16" ht="12.75">
      <c r="B298" s="15"/>
      <c r="C298" s="16"/>
      <c r="D298" s="45"/>
      <c r="E298" s="69">
        <f t="shared" si="44"/>
        <v>283</v>
      </c>
      <c r="F298" s="128">
        <f t="shared" si="45"/>
      </c>
      <c r="G298" s="70">
        <f t="shared" si="46"/>
      </c>
      <c r="H298" s="74">
        <f t="shared" si="47"/>
        <v>0</v>
      </c>
      <c r="I298" s="74">
        <f t="shared" si="48"/>
        <v>0</v>
      </c>
      <c r="J298" s="74">
        <f t="shared" si="49"/>
        <v>0</v>
      </c>
      <c r="K298" s="74">
        <f t="shared" si="50"/>
        <v>0</v>
      </c>
      <c r="L298" s="74">
        <f t="shared" si="51"/>
        <v>0</v>
      </c>
      <c r="M298" s="75"/>
      <c r="N298" s="48"/>
      <c r="O298" s="23"/>
      <c r="P298" s="24"/>
    </row>
    <row r="299" spans="2:16" ht="12.75">
      <c r="B299" s="15"/>
      <c r="C299" s="16"/>
      <c r="D299" s="45"/>
      <c r="E299" s="69">
        <f t="shared" si="44"/>
        <v>284</v>
      </c>
      <c r="F299" s="128">
        <f t="shared" si="45"/>
      </c>
      <c r="G299" s="70">
        <f t="shared" si="46"/>
      </c>
      <c r="H299" s="74">
        <f t="shared" si="47"/>
        <v>0</v>
      </c>
      <c r="I299" s="74">
        <f t="shared" si="48"/>
        <v>0</v>
      </c>
      <c r="J299" s="74">
        <f t="shared" si="49"/>
        <v>0</v>
      </c>
      <c r="K299" s="74">
        <f t="shared" si="50"/>
        <v>0</v>
      </c>
      <c r="L299" s="74">
        <f t="shared" si="51"/>
        <v>0</v>
      </c>
      <c r="M299" s="75"/>
      <c r="N299" s="48"/>
      <c r="O299" s="23"/>
      <c r="P299" s="24"/>
    </row>
    <row r="300" spans="2:16" ht="12.75">
      <c r="B300" s="15"/>
      <c r="C300" s="16"/>
      <c r="D300" s="45"/>
      <c r="E300" s="69">
        <f t="shared" si="44"/>
        <v>285</v>
      </c>
      <c r="F300" s="128">
        <f t="shared" si="45"/>
      </c>
      <c r="G300" s="70">
        <f t="shared" si="46"/>
      </c>
      <c r="H300" s="74">
        <f t="shared" si="47"/>
        <v>0</v>
      </c>
      <c r="I300" s="74">
        <f t="shared" si="48"/>
        <v>0</v>
      </c>
      <c r="J300" s="74">
        <f t="shared" si="49"/>
        <v>0</v>
      </c>
      <c r="K300" s="74">
        <f t="shared" si="50"/>
        <v>0</v>
      </c>
      <c r="L300" s="74">
        <f t="shared" si="51"/>
        <v>0</v>
      </c>
      <c r="M300" s="75"/>
      <c r="N300" s="48"/>
      <c r="O300" s="23"/>
      <c r="P300" s="24"/>
    </row>
    <row r="301" spans="2:16" ht="12.75">
      <c r="B301" s="15"/>
      <c r="C301" s="16"/>
      <c r="D301" s="45"/>
      <c r="E301" s="69">
        <f t="shared" si="44"/>
        <v>286</v>
      </c>
      <c r="F301" s="128">
        <f t="shared" si="45"/>
      </c>
      <c r="G301" s="70">
        <f t="shared" si="46"/>
      </c>
      <c r="H301" s="74">
        <f t="shared" si="47"/>
        <v>0</v>
      </c>
      <c r="I301" s="74">
        <f t="shared" si="48"/>
        <v>0</v>
      </c>
      <c r="J301" s="74">
        <f t="shared" si="49"/>
        <v>0</v>
      </c>
      <c r="K301" s="74">
        <f t="shared" si="50"/>
        <v>0</v>
      </c>
      <c r="L301" s="74">
        <f t="shared" si="51"/>
        <v>0</v>
      </c>
      <c r="M301" s="75"/>
      <c r="N301" s="48"/>
      <c r="O301" s="23"/>
      <c r="P301" s="24"/>
    </row>
    <row r="302" spans="2:16" ht="12.75">
      <c r="B302" s="15"/>
      <c r="C302" s="16"/>
      <c r="D302" s="45"/>
      <c r="E302" s="69">
        <f t="shared" si="44"/>
        <v>287</v>
      </c>
      <c r="F302" s="128">
        <f t="shared" si="45"/>
      </c>
      <c r="G302" s="70">
        <f t="shared" si="46"/>
      </c>
      <c r="H302" s="74">
        <f t="shared" si="47"/>
        <v>0</v>
      </c>
      <c r="I302" s="74">
        <f t="shared" si="48"/>
        <v>0</v>
      </c>
      <c r="J302" s="74">
        <f t="shared" si="49"/>
        <v>0</v>
      </c>
      <c r="K302" s="74">
        <f t="shared" si="50"/>
        <v>0</v>
      </c>
      <c r="L302" s="74">
        <f t="shared" si="51"/>
        <v>0</v>
      </c>
      <c r="M302" s="75"/>
      <c r="N302" s="48"/>
      <c r="O302" s="23"/>
      <c r="P302" s="24"/>
    </row>
    <row r="303" spans="2:16" ht="12.75">
      <c r="B303" s="15"/>
      <c r="C303" s="16"/>
      <c r="D303" s="45"/>
      <c r="E303" s="69">
        <f t="shared" si="44"/>
        <v>288</v>
      </c>
      <c r="F303" s="128">
        <f t="shared" si="45"/>
      </c>
      <c r="G303" s="70">
        <f t="shared" si="46"/>
      </c>
      <c r="H303" s="74">
        <f t="shared" si="47"/>
        <v>0</v>
      </c>
      <c r="I303" s="74">
        <f t="shared" si="48"/>
        <v>0</v>
      </c>
      <c r="J303" s="74">
        <f t="shared" si="49"/>
        <v>0</v>
      </c>
      <c r="K303" s="74">
        <f t="shared" si="50"/>
        <v>0</v>
      </c>
      <c r="L303" s="74">
        <f t="shared" si="51"/>
        <v>0</v>
      </c>
      <c r="M303" s="75"/>
      <c r="N303" s="48"/>
      <c r="O303" s="23"/>
      <c r="P303" s="24"/>
    </row>
    <row r="304" spans="2:16" ht="12.75">
      <c r="B304" s="15"/>
      <c r="C304" s="16"/>
      <c r="D304" s="45"/>
      <c r="E304" s="69">
        <f t="shared" si="44"/>
        <v>289</v>
      </c>
      <c r="F304" s="128">
        <f t="shared" si="45"/>
      </c>
      <c r="G304" s="70">
        <f t="shared" si="46"/>
      </c>
      <c r="H304" s="74">
        <f t="shared" si="47"/>
        <v>0</v>
      </c>
      <c r="I304" s="74">
        <f t="shared" si="48"/>
        <v>0</v>
      </c>
      <c r="J304" s="74">
        <f t="shared" si="49"/>
        <v>0</v>
      </c>
      <c r="K304" s="74">
        <f t="shared" si="50"/>
        <v>0</v>
      </c>
      <c r="L304" s="74">
        <f t="shared" si="51"/>
        <v>0</v>
      </c>
      <c r="M304" s="75"/>
      <c r="N304" s="48"/>
      <c r="O304" s="23"/>
      <c r="P304" s="24"/>
    </row>
    <row r="305" spans="2:16" ht="12.75">
      <c r="B305" s="15"/>
      <c r="C305" s="16"/>
      <c r="D305" s="45"/>
      <c r="E305" s="69">
        <f t="shared" si="44"/>
        <v>290</v>
      </c>
      <c r="F305" s="128">
        <f t="shared" si="45"/>
      </c>
      <c r="G305" s="70">
        <f t="shared" si="46"/>
      </c>
      <c r="H305" s="74">
        <f t="shared" si="47"/>
        <v>0</v>
      </c>
      <c r="I305" s="74">
        <f t="shared" si="48"/>
        <v>0</v>
      </c>
      <c r="J305" s="74">
        <f t="shared" si="49"/>
        <v>0</v>
      </c>
      <c r="K305" s="74">
        <f t="shared" si="50"/>
        <v>0</v>
      </c>
      <c r="L305" s="74">
        <f t="shared" si="51"/>
        <v>0</v>
      </c>
      <c r="M305" s="75"/>
      <c r="N305" s="48"/>
      <c r="O305" s="23"/>
      <c r="P305" s="24"/>
    </row>
    <row r="306" spans="2:16" ht="12.75">
      <c r="B306" s="15"/>
      <c r="C306" s="16"/>
      <c r="D306" s="45"/>
      <c r="E306" s="69">
        <f t="shared" si="44"/>
        <v>291</v>
      </c>
      <c r="F306" s="128">
        <f t="shared" si="45"/>
      </c>
      <c r="G306" s="70">
        <f t="shared" si="46"/>
      </c>
      <c r="H306" s="74">
        <f t="shared" si="47"/>
        <v>0</v>
      </c>
      <c r="I306" s="74">
        <f t="shared" si="48"/>
        <v>0</v>
      </c>
      <c r="J306" s="74">
        <f t="shared" si="49"/>
        <v>0</v>
      </c>
      <c r="K306" s="74">
        <f t="shared" si="50"/>
        <v>0</v>
      </c>
      <c r="L306" s="74">
        <f t="shared" si="51"/>
        <v>0</v>
      </c>
      <c r="M306" s="75"/>
      <c r="N306" s="48"/>
      <c r="O306" s="23"/>
      <c r="P306" s="24"/>
    </row>
    <row r="307" spans="2:16" ht="12.75">
      <c r="B307" s="15"/>
      <c r="C307" s="16"/>
      <c r="D307" s="45"/>
      <c r="E307" s="69">
        <f t="shared" si="44"/>
        <v>292</v>
      </c>
      <c r="F307" s="128">
        <f t="shared" si="45"/>
      </c>
      <c r="G307" s="70">
        <f t="shared" si="46"/>
      </c>
      <c r="H307" s="74">
        <f t="shared" si="47"/>
        <v>0</v>
      </c>
      <c r="I307" s="74">
        <f t="shared" si="48"/>
        <v>0</v>
      </c>
      <c r="J307" s="74">
        <f t="shared" si="49"/>
        <v>0</v>
      </c>
      <c r="K307" s="74">
        <f t="shared" si="50"/>
        <v>0</v>
      </c>
      <c r="L307" s="74">
        <f t="shared" si="51"/>
        <v>0</v>
      </c>
      <c r="M307" s="75"/>
      <c r="N307" s="48"/>
      <c r="O307" s="23"/>
      <c r="P307" s="24"/>
    </row>
    <row r="308" spans="2:16" ht="12.75">
      <c r="B308" s="15"/>
      <c r="C308" s="16"/>
      <c r="D308" s="45"/>
      <c r="E308" s="69">
        <f t="shared" si="44"/>
        <v>293</v>
      </c>
      <c r="F308" s="128">
        <f t="shared" si="45"/>
      </c>
      <c r="G308" s="70">
        <f t="shared" si="46"/>
      </c>
      <c r="H308" s="74">
        <f t="shared" si="47"/>
        <v>0</v>
      </c>
      <c r="I308" s="74">
        <f t="shared" si="48"/>
        <v>0</v>
      </c>
      <c r="J308" s="74">
        <f t="shared" si="49"/>
        <v>0</v>
      </c>
      <c r="K308" s="74">
        <f t="shared" si="50"/>
        <v>0</v>
      </c>
      <c r="L308" s="74">
        <f t="shared" si="51"/>
        <v>0</v>
      </c>
      <c r="M308" s="75"/>
      <c r="N308" s="48"/>
      <c r="O308" s="23"/>
      <c r="P308" s="24"/>
    </row>
    <row r="309" spans="2:16" ht="12.75">
      <c r="B309" s="15"/>
      <c r="C309" s="16"/>
      <c r="D309" s="45"/>
      <c r="E309" s="69">
        <f t="shared" si="44"/>
        <v>294</v>
      </c>
      <c r="F309" s="128">
        <f t="shared" si="45"/>
      </c>
      <c r="G309" s="70">
        <f t="shared" si="46"/>
      </c>
      <c r="H309" s="74">
        <f t="shared" si="47"/>
        <v>0</v>
      </c>
      <c r="I309" s="74">
        <f t="shared" si="48"/>
        <v>0</v>
      </c>
      <c r="J309" s="74">
        <f t="shared" si="49"/>
        <v>0</v>
      </c>
      <c r="K309" s="74">
        <f t="shared" si="50"/>
        <v>0</v>
      </c>
      <c r="L309" s="74">
        <f t="shared" si="51"/>
        <v>0</v>
      </c>
      <c r="M309" s="75"/>
      <c r="N309" s="48"/>
      <c r="O309" s="23"/>
      <c r="P309" s="24"/>
    </row>
    <row r="310" spans="2:16" ht="12.75">
      <c r="B310" s="15"/>
      <c r="C310" s="16"/>
      <c r="D310" s="45"/>
      <c r="E310" s="69">
        <f t="shared" si="44"/>
        <v>295</v>
      </c>
      <c r="F310" s="128">
        <f t="shared" si="45"/>
      </c>
      <c r="G310" s="70">
        <f t="shared" si="46"/>
      </c>
      <c r="H310" s="74">
        <f t="shared" si="47"/>
        <v>0</v>
      </c>
      <c r="I310" s="74">
        <f t="shared" si="48"/>
        <v>0</v>
      </c>
      <c r="J310" s="74">
        <f t="shared" si="49"/>
        <v>0</v>
      </c>
      <c r="K310" s="74">
        <f t="shared" si="50"/>
        <v>0</v>
      </c>
      <c r="L310" s="74">
        <f t="shared" si="51"/>
        <v>0</v>
      </c>
      <c r="M310" s="75"/>
      <c r="N310" s="48"/>
      <c r="O310" s="23"/>
      <c r="P310" s="24"/>
    </row>
    <row r="311" spans="2:16" ht="12.75">
      <c r="B311" s="15"/>
      <c r="C311" s="16"/>
      <c r="D311" s="45"/>
      <c r="E311" s="69">
        <f t="shared" si="44"/>
        <v>296</v>
      </c>
      <c r="F311" s="128">
        <f t="shared" si="45"/>
      </c>
      <c r="G311" s="70">
        <f t="shared" si="46"/>
      </c>
      <c r="H311" s="74">
        <f t="shared" si="47"/>
        <v>0</v>
      </c>
      <c r="I311" s="74">
        <f t="shared" si="48"/>
        <v>0</v>
      </c>
      <c r="J311" s="74">
        <f t="shared" si="49"/>
        <v>0</v>
      </c>
      <c r="K311" s="74">
        <f t="shared" si="50"/>
        <v>0</v>
      </c>
      <c r="L311" s="74">
        <f t="shared" si="51"/>
        <v>0</v>
      </c>
      <c r="M311" s="75"/>
      <c r="N311" s="48"/>
      <c r="O311" s="23"/>
      <c r="P311" s="24"/>
    </row>
    <row r="312" spans="2:16" ht="12.75">
      <c r="B312" s="15"/>
      <c r="C312" s="16"/>
      <c r="D312" s="45"/>
      <c r="E312" s="69">
        <f t="shared" si="44"/>
        <v>297</v>
      </c>
      <c r="F312" s="128">
        <f t="shared" si="45"/>
      </c>
      <c r="G312" s="70">
        <f t="shared" si="46"/>
      </c>
      <c r="H312" s="74">
        <f t="shared" si="47"/>
        <v>0</v>
      </c>
      <c r="I312" s="74">
        <f t="shared" si="48"/>
        <v>0</v>
      </c>
      <c r="J312" s="74">
        <f t="shared" si="49"/>
        <v>0</v>
      </c>
      <c r="K312" s="74">
        <f t="shared" si="50"/>
        <v>0</v>
      </c>
      <c r="L312" s="74">
        <f t="shared" si="51"/>
        <v>0</v>
      </c>
      <c r="M312" s="75"/>
      <c r="N312" s="48"/>
      <c r="O312" s="23"/>
      <c r="P312" s="24"/>
    </row>
    <row r="313" spans="2:16" ht="12.75">
      <c r="B313" s="15"/>
      <c r="C313" s="16"/>
      <c r="D313" s="45"/>
      <c r="E313" s="69">
        <f t="shared" si="44"/>
        <v>298</v>
      </c>
      <c r="F313" s="128">
        <f t="shared" si="45"/>
      </c>
      <c r="G313" s="70">
        <f t="shared" si="46"/>
      </c>
      <c r="H313" s="74">
        <f t="shared" si="47"/>
        <v>0</v>
      </c>
      <c r="I313" s="74">
        <f t="shared" si="48"/>
        <v>0</v>
      </c>
      <c r="J313" s="74">
        <f t="shared" si="49"/>
        <v>0</v>
      </c>
      <c r="K313" s="74">
        <f t="shared" si="50"/>
        <v>0</v>
      </c>
      <c r="L313" s="74">
        <f t="shared" si="51"/>
        <v>0</v>
      </c>
      <c r="M313" s="75"/>
      <c r="N313" s="48"/>
      <c r="O313" s="23"/>
      <c r="P313" s="24"/>
    </row>
    <row r="314" spans="2:16" ht="12.75">
      <c r="B314" s="15"/>
      <c r="C314" s="16"/>
      <c r="D314" s="45"/>
      <c r="E314" s="69">
        <f t="shared" si="44"/>
        <v>299</v>
      </c>
      <c r="F314" s="128">
        <f t="shared" si="45"/>
      </c>
      <c r="G314" s="70">
        <f t="shared" si="46"/>
      </c>
      <c r="H314" s="74">
        <f t="shared" si="47"/>
        <v>0</v>
      </c>
      <c r="I314" s="74">
        <f t="shared" si="48"/>
        <v>0</v>
      </c>
      <c r="J314" s="74">
        <f t="shared" si="49"/>
        <v>0</v>
      </c>
      <c r="K314" s="74">
        <f t="shared" si="50"/>
        <v>0</v>
      </c>
      <c r="L314" s="74">
        <f t="shared" si="51"/>
        <v>0</v>
      </c>
      <c r="M314" s="75"/>
      <c r="N314" s="48"/>
      <c r="O314" s="23"/>
      <c r="P314" s="24"/>
    </row>
    <row r="315" spans="2:16" ht="12.75">
      <c r="B315" s="15"/>
      <c r="C315" s="16"/>
      <c r="D315" s="45"/>
      <c r="E315" s="69">
        <f t="shared" si="44"/>
        <v>300</v>
      </c>
      <c r="F315" s="128">
        <f t="shared" si="45"/>
      </c>
      <c r="G315" s="70">
        <f t="shared" si="46"/>
      </c>
      <c r="H315" s="74">
        <f t="shared" si="47"/>
        <v>0</v>
      </c>
      <c r="I315" s="74">
        <f t="shared" si="48"/>
        <v>0</v>
      </c>
      <c r="J315" s="74">
        <f t="shared" si="49"/>
        <v>0</v>
      </c>
      <c r="K315" s="74">
        <f t="shared" si="50"/>
        <v>0</v>
      </c>
      <c r="L315" s="74">
        <f t="shared" si="51"/>
        <v>0</v>
      </c>
      <c r="M315" s="75"/>
      <c r="N315" s="48"/>
      <c r="O315" s="23"/>
      <c r="P315" s="24"/>
    </row>
    <row r="316" spans="2:16" ht="6" customHeight="1">
      <c r="B316" s="15"/>
      <c r="C316" s="16"/>
      <c r="D316" s="45"/>
      <c r="E316" s="124"/>
      <c r="F316" s="124"/>
      <c r="G316" s="124"/>
      <c r="H316" s="124"/>
      <c r="I316" s="124"/>
      <c r="J316" s="124"/>
      <c r="K316" s="124"/>
      <c r="L316" s="124"/>
      <c r="M316" s="124"/>
      <c r="N316" s="48"/>
      <c r="O316" s="23"/>
      <c r="P316" s="24"/>
    </row>
    <row r="317" spans="2:16" ht="12.75">
      <c r="B317" s="15"/>
      <c r="C317" s="16"/>
      <c r="D317" s="45"/>
      <c r="E317" s="37"/>
      <c r="F317" s="37"/>
      <c r="G317" s="37"/>
      <c r="H317" s="37"/>
      <c r="I317" s="37"/>
      <c r="J317" s="37"/>
      <c r="K317" s="37"/>
      <c r="L317" s="37"/>
      <c r="M317" s="111"/>
      <c r="N317" s="48"/>
      <c r="O317" s="23"/>
      <c r="P317" s="24"/>
    </row>
    <row r="318" spans="2:16" ht="13.5" thickBot="1">
      <c r="B318" s="15"/>
      <c r="C318" s="16"/>
      <c r="D318" s="45"/>
      <c r="E318" s="37"/>
      <c r="F318" s="57"/>
      <c r="G318" s="22"/>
      <c r="H318" s="22"/>
      <c r="I318" s="25"/>
      <c r="J318" s="25"/>
      <c r="K318" s="25"/>
      <c r="L318" s="25"/>
      <c r="M318" s="23"/>
      <c r="N318" s="48"/>
      <c r="O318" s="23"/>
      <c r="P318" s="24"/>
    </row>
    <row r="319" spans="2:16" ht="14.25" thickBot="1" thickTop="1">
      <c r="B319" s="15"/>
      <c r="C319" s="16"/>
      <c r="D319" s="59"/>
      <c r="E319" s="59"/>
      <c r="F319" s="59"/>
      <c r="G319" s="59"/>
      <c r="H319" s="59"/>
      <c r="I319" s="59"/>
      <c r="J319" s="59"/>
      <c r="K319" s="59"/>
      <c r="L319" s="59"/>
      <c r="M319" s="59"/>
      <c r="N319" s="59"/>
      <c r="O319" s="2"/>
      <c r="P319" s="24"/>
    </row>
    <row r="320" spans="2:16" ht="3" customHeight="1" thickTop="1">
      <c r="B320" s="15"/>
      <c r="C320" s="16"/>
      <c r="D320" s="59"/>
      <c r="E320" s="59"/>
      <c r="F320" s="59"/>
      <c r="G320" s="59"/>
      <c r="H320" s="59"/>
      <c r="I320" s="59"/>
      <c r="J320" s="59"/>
      <c r="K320" s="59"/>
      <c r="L320" s="59"/>
      <c r="M320" s="59"/>
      <c r="N320" s="59"/>
      <c r="O320" s="2"/>
      <c r="P320" s="24"/>
    </row>
    <row r="321" spans="2:16" ht="12.75">
      <c r="B321" s="15"/>
      <c r="C321" s="16"/>
      <c r="D321" s="16"/>
      <c r="E321" s="37"/>
      <c r="F321" s="57"/>
      <c r="G321" s="22"/>
      <c r="H321" s="22"/>
      <c r="I321" s="25"/>
      <c r="J321" s="25"/>
      <c r="K321" s="25"/>
      <c r="L321" s="25"/>
      <c r="M321" s="23"/>
      <c r="N321" s="23"/>
      <c r="O321" s="23"/>
      <c r="P321" s="24"/>
    </row>
    <row r="322" spans="2:16" ht="12.75">
      <c r="B322" s="15"/>
      <c r="C322" s="16"/>
      <c r="D322" s="16"/>
      <c r="E322" s="37"/>
      <c r="F322" s="57"/>
      <c r="G322" s="22"/>
      <c r="H322" s="22"/>
      <c r="I322" s="25"/>
      <c r="J322" s="25"/>
      <c r="K322" s="25"/>
      <c r="L322" s="25"/>
      <c r="M322" s="23"/>
      <c r="N322" s="23"/>
      <c r="O322" s="23"/>
      <c r="P322" s="24"/>
    </row>
    <row r="323" spans="2:16" ht="12.75">
      <c r="B323" s="15"/>
      <c r="C323" s="16"/>
      <c r="D323" s="16"/>
      <c r="E323" s="37"/>
      <c r="F323" s="57"/>
      <c r="G323" s="22"/>
      <c r="H323" s="22"/>
      <c r="I323" s="25"/>
      <c r="J323" s="25"/>
      <c r="K323" s="25"/>
      <c r="L323" s="25"/>
      <c r="M323" s="23"/>
      <c r="N323" s="23"/>
      <c r="O323" s="23"/>
      <c r="P323" s="24"/>
    </row>
    <row r="324" spans="2:16" ht="12.75">
      <c r="B324" s="15"/>
      <c r="C324" s="16"/>
      <c r="D324" s="16"/>
      <c r="E324" s="37"/>
      <c r="F324" s="57"/>
      <c r="G324" s="22"/>
      <c r="H324" s="22"/>
      <c r="I324" s="25"/>
      <c r="J324" s="25"/>
      <c r="K324" s="25"/>
      <c r="L324" s="25"/>
      <c r="M324" s="23"/>
      <c r="N324" s="23"/>
      <c r="O324" s="23"/>
      <c r="P324" s="24"/>
    </row>
    <row r="325" spans="2:16" ht="12.75">
      <c r="B325" s="15"/>
      <c r="C325" s="16"/>
      <c r="D325" s="16"/>
      <c r="E325" s="37"/>
      <c r="F325" s="57"/>
      <c r="G325" s="22"/>
      <c r="H325" s="22"/>
      <c r="I325" s="25"/>
      <c r="J325" s="25"/>
      <c r="K325" s="25"/>
      <c r="L325" s="25"/>
      <c r="M325" s="23"/>
      <c r="N325" s="23"/>
      <c r="O325" s="23"/>
      <c r="P325" s="24"/>
    </row>
    <row r="326" spans="2:16" ht="13.5" thickBot="1">
      <c r="B326" s="18"/>
      <c r="C326" s="19"/>
      <c r="D326" s="19"/>
      <c r="E326" s="38"/>
      <c r="F326" s="58"/>
      <c r="G326" s="26"/>
      <c r="H326" s="26"/>
      <c r="I326" s="27"/>
      <c r="J326" s="27"/>
      <c r="K326" s="27"/>
      <c r="L326" s="27"/>
      <c r="M326" s="28"/>
      <c r="N326" s="28"/>
      <c r="O326" s="28"/>
      <c r="P326" s="118"/>
    </row>
    <row r="327" ht="13.5" thickTop="1"/>
  </sheetData>
  <printOptions horizontalCentered="1"/>
  <pageMargins left="0.75" right="0.75" top="0.5" bottom="0.5" header="0.5" footer="0.5"/>
  <pageSetup blackAndWhite="1" fitToHeight="0" fitToWidth="1" horizontalDpi="300" verticalDpi="300" orientation="portrait" paperSize="9" scale="73"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P39"/>
  <sheetViews>
    <sheetView showGridLines="0" showRowColHeaders="0" defaultGridColor="0" zoomScale="90" zoomScaleNormal="90" colorId="15" workbookViewId="0" topLeftCell="A1">
      <selection activeCell="A1" sqref="A1"/>
    </sheetView>
  </sheetViews>
  <sheetFormatPr defaultColWidth="11.421875" defaultRowHeight="12.75"/>
  <cols>
    <col min="1" max="1" width="1.28515625" style="0" customWidth="1"/>
    <col min="2" max="2" width="0.42578125" style="0" customWidth="1"/>
    <col min="3" max="3" width="3.7109375" style="0" customWidth="1"/>
    <col min="4" max="14" width="9.140625" style="0" customWidth="1"/>
    <col min="15" max="15" width="3.7109375" style="0" customWidth="1"/>
    <col min="16" max="16" width="0.42578125" style="0" customWidth="1"/>
    <col min="17" max="16384" width="9.140625" style="0" customWidth="1"/>
  </cols>
  <sheetData>
    <row r="1" ht="13.5" thickBot="1"/>
    <row r="2" spans="2:16" ht="0.75" customHeight="1" thickTop="1">
      <c r="B2" s="12"/>
      <c r="C2" s="13"/>
      <c r="D2" s="13"/>
      <c r="E2" s="13"/>
      <c r="F2" s="13"/>
      <c r="G2" s="13"/>
      <c r="H2" s="13"/>
      <c r="I2" s="13"/>
      <c r="J2" s="13"/>
      <c r="K2" s="13"/>
      <c r="L2" s="13"/>
      <c r="M2" s="13"/>
      <c r="N2" s="13"/>
      <c r="O2" s="13"/>
      <c r="P2" s="14"/>
    </row>
    <row r="3" spans="2:16" ht="12.75">
      <c r="B3" s="15"/>
      <c r="C3" s="16"/>
      <c r="D3" s="16"/>
      <c r="E3" s="16"/>
      <c r="F3" s="16"/>
      <c r="G3" s="16"/>
      <c r="H3" s="16"/>
      <c r="I3" s="16"/>
      <c r="J3" s="16"/>
      <c r="K3" s="16"/>
      <c r="L3" s="16"/>
      <c r="M3" s="16"/>
      <c r="N3" s="16"/>
      <c r="O3" s="16"/>
      <c r="P3" s="17"/>
    </row>
    <row r="4" spans="2:16" ht="12.75">
      <c r="B4" s="15"/>
      <c r="C4" s="16"/>
      <c r="D4" s="16"/>
      <c r="E4" s="16"/>
      <c r="F4" s="16"/>
      <c r="G4" s="16"/>
      <c r="H4" s="16"/>
      <c r="I4" s="16"/>
      <c r="J4" s="16"/>
      <c r="K4" s="16"/>
      <c r="L4" s="16"/>
      <c r="M4" s="16"/>
      <c r="N4" s="16"/>
      <c r="O4" s="16"/>
      <c r="P4" s="17"/>
    </row>
    <row r="5" spans="2:16" ht="12.75">
      <c r="B5" s="15"/>
      <c r="C5" s="16"/>
      <c r="D5" s="16"/>
      <c r="E5" s="16"/>
      <c r="F5" s="16"/>
      <c r="G5" s="16"/>
      <c r="H5" s="16"/>
      <c r="I5" s="16"/>
      <c r="J5" s="16"/>
      <c r="K5" s="16"/>
      <c r="L5" s="16"/>
      <c r="M5" s="16"/>
      <c r="N5" s="16"/>
      <c r="O5" s="16"/>
      <c r="P5" s="17"/>
    </row>
    <row r="6" spans="2:16" ht="12.75">
      <c r="B6" s="15"/>
      <c r="C6" s="16"/>
      <c r="D6" s="16"/>
      <c r="E6" s="16"/>
      <c r="F6" s="16"/>
      <c r="G6" s="16"/>
      <c r="H6" s="16"/>
      <c r="I6" s="16"/>
      <c r="J6" s="16"/>
      <c r="K6" s="16"/>
      <c r="L6" s="16"/>
      <c r="M6" s="16"/>
      <c r="N6" s="16"/>
      <c r="O6" s="16"/>
      <c r="P6" s="17"/>
    </row>
    <row r="7" spans="2:16" ht="12.75">
      <c r="B7" s="15"/>
      <c r="C7" s="16"/>
      <c r="D7" s="16"/>
      <c r="E7" s="16"/>
      <c r="F7" s="16"/>
      <c r="G7" s="16"/>
      <c r="H7" s="16"/>
      <c r="I7" s="16"/>
      <c r="J7" s="16"/>
      <c r="K7" s="16"/>
      <c r="L7" s="16"/>
      <c r="M7" s="16"/>
      <c r="N7" s="16"/>
      <c r="O7" s="16"/>
      <c r="P7" s="17"/>
    </row>
    <row r="8" spans="2:16" ht="13.5" thickBot="1">
      <c r="B8" s="15"/>
      <c r="C8" s="16"/>
      <c r="D8" s="16"/>
      <c r="E8" s="16"/>
      <c r="F8" s="16"/>
      <c r="G8" s="16"/>
      <c r="H8" s="16"/>
      <c r="I8" s="16"/>
      <c r="J8" s="16"/>
      <c r="K8" s="16"/>
      <c r="L8" s="16"/>
      <c r="M8" s="16"/>
      <c r="N8" s="16"/>
      <c r="O8" s="16"/>
      <c r="P8" s="17"/>
    </row>
    <row r="9" spans="2:16" ht="3" customHeight="1" thickTop="1">
      <c r="B9" s="15"/>
      <c r="C9" s="16"/>
      <c r="D9" s="59"/>
      <c r="E9" s="59"/>
      <c r="F9" s="59"/>
      <c r="G9" s="59"/>
      <c r="H9" s="59"/>
      <c r="I9" s="59"/>
      <c r="J9" s="59"/>
      <c r="K9" s="59"/>
      <c r="L9" s="59"/>
      <c r="M9" s="59"/>
      <c r="N9" s="59"/>
      <c r="O9" s="2"/>
      <c r="P9" s="17"/>
    </row>
    <row r="10" spans="2:16" ht="12.75">
      <c r="B10" s="15"/>
      <c r="C10" s="16"/>
      <c r="D10" s="16"/>
      <c r="E10" s="16"/>
      <c r="F10" s="16"/>
      <c r="G10" s="16"/>
      <c r="H10" s="16"/>
      <c r="I10" s="16"/>
      <c r="J10" s="16"/>
      <c r="K10" s="16"/>
      <c r="L10" s="16"/>
      <c r="M10" s="16"/>
      <c r="N10" s="16"/>
      <c r="O10" s="16"/>
      <c r="P10" s="17"/>
    </row>
    <row r="11" spans="2:16" ht="12.75">
      <c r="B11" s="15"/>
      <c r="C11" s="16"/>
      <c r="D11" s="16"/>
      <c r="E11" s="16"/>
      <c r="F11" s="16"/>
      <c r="G11" s="16"/>
      <c r="H11" s="16"/>
      <c r="I11" s="16"/>
      <c r="J11" s="16"/>
      <c r="K11" s="16"/>
      <c r="L11" s="16"/>
      <c r="M11" s="16"/>
      <c r="N11" s="16"/>
      <c r="O11" s="16"/>
      <c r="P11" s="17"/>
    </row>
    <row r="12" spans="2:16" ht="12.75">
      <c r="B12" s="15"/>
      <c r="C12" s="16"/>
      <c r="D12" s="16"/>
      <c r="E12" s="16"/>
      <c r="F12" s="16"/>
      <c r="G12" s="16"/>
      <c r="H12" s="16"/>
      <c r="I12" s="16"/>
      <c r="J12" s="16"/>
      <c r="K12" s="16"/>
      <c r="L12" s="16"/>
      <c r="M12" s="16"/>
      <c r="N12" s="16"/>
      <c r="O12" s="16"/>
      <c r="P12" s="17"/>
    </row>
    <row r="13" spans="2:16" ht="12.75">
      <c r="B13" s="15"/>
      <c r="C13" s="16"/>
      <c r="D13" s="16"/>
      <c r="E13" s="16"/>
      <c r="F13" s="16"/>
      <c r="G13" s="16"/>
      <c r="H13" s="16"/>
      <c r="I13" s="16"/>
      <c r="J13" s="16"/>
      <c r="K13" s="16"/>
      <c r="L13" s="16"/>
      <c r="M13" s="16"/>
      <c r="N13" s="16"/>
      <c r="O13" s="16"/>
      <c r="P13" s="17"/>
    </row>
    <row r="14" spans="2:16" ht="12.75">
      <c r="B14" s="15"/>
      <c r="C14" s="16"/>
      <c r="D14" s="16"/>
      <c r="E14" s="16"/>
      <c r="F14" s="16"/>
      <c r="G14" s="16"/>
      <c r="H14" s="16"/>
      <c r="I14" s="16"/>
      <c r="J14" s="16"/>
      <c r="K14" s="16"/>
      <c r="L14" s="16"/>
      <c r="M14" s="16"/>
      <c r="N14" s="16"/>
      <c r="O14" s="16"/>
      <c r="P14" s="17"/>
    </row>
    <row r="15" spans="2:16" ht="12.75">
      <c r="B15" s="15"/>
      <c r="C15" s="16"/>
      <c r="D15" s="16"/>
      <c r="E15" s="16"/>
      <c r="F15" s="16"/>
      <c r="G15" s="16"/>
      <c r="H15" s="16"/>
      <c r="I15" s="16"/>
      <c r="J15" s="16"/>
      <c r="K15" s="16"/>
      <c r="L15" s="16"/>
      <c r="M15" s="16"/>
      <c r="N15" s="16"/>
      <c r="O15" s="16"/>
      <c r="P15" s="17"/>
    </row>
    <row r="16" spans="2:16" ht="12.75">
      <c r="B16" s="15"/>
      <c r="C16" s="16"/>
      <c r="D16" s="16"/>
      <c r="E16" s="16"/>
      <c r="F16" s="16"/>
      <c r="G16" s="16"/>
      <c r="H16" s="16"/>
      <c r="I16" s="16"/>
      <c r="J16" s="16"/>
      <c r="K16" s="16"/>
      <c r="L16" s="16"/>
      <c r="M16" s="16"/>
      <c r="N16" s="16"/>
      <c r="O16" s="16"/>
      <c r="P16" s="17"/>
    </row>
    <row r="17" spans="2:16" ht="12.75">
      <c r="B17" s="15"/>
      <c r="C17" s="16"/>
      <c r="D17" s="16"/>
      <c r="E17" s="16"/>
      <c r="F17" s="16"/>
      <c r="G17" s="16"/>
      <c r="H17" s="16"/>
      <c r="I17" s="16"/>
      <c r="J17" s="16"/>
      <c r="K17" s="16"/>
      <c r="L17" s="16"/>
      <c r="M17" s="16"/>
      <c r="N17" s="16"/>
      <c r="O17" s="16"/>
      <c r="P17" s="17"/>
    </row>
    <row r="18" spans="2:16" ht="12.75">
      <c r="B18" s="15"/>
      <c r="C18" s="16"/>
      <c r="D18" s="16"/>
      <c r="E18" s="16"/>
      <c r="F18" s="16"/>
      <c r="G18" s="16"/>
      <c r="H18" s="16"/>
      <c r="I18" s="16"/>
      <c r="J18" s="16"/>
      <c r="K18" s="16"/>
      <c r="L18" s="16"/>
      <c r="M18" s="16"/>
      <c r="N18" s="16"/>
      <c r="O18" s="16"/>
      <c r="P18" s="17"/>
    </row>
    <row r="19" spans="2:16" ht="12.75">
      <c r="B19" s="15"/>
      <c r="C19" s="16"/>
      <c r="D19" s="16"/>
      <c r="E19" s="16"/>
      <c r="F19" s="16"/>
      <c r="G19" s="16"/>
      <c r="H19" s="16"/>
      <c r="I19" s="16"/>
      <c r="J19" s="16"/>
      <c r="K19" s="16"/>
      <c r="L19" s="16"/>
      <c r="M19" s="16"/>
      <c r="N19" s="16"/>
      <c r="O19" s="16"/>
      <c r="P19" s="17"/>
    </row>
    <row r="20" spans="2:16" ht="12.75">
      <c r="B20" s="15"/>
      <c r="C20" s="16"/>
      <c r="D20" s="16"/>
      <c r="E20" s="16"/>
      <c r="F20" s="16"/>
      <c r="G20" s="16"/>
      <c r="H20" s="16"/>
      <c r="I20" s="16"/>
      <c r="J20" s="16"/>
      <c r="K20" s="16"/>
      <c r="L20" s="16"/>
      <c r="M20" s="16"/>
      <c r="N20" s="16"/>
      <c r="O20" s="16"/>
      <c r="P20" s="17"/>
    </row>
    <row r="21" spans="2:16" ht="12.75">
      <c r="B21" s="15"/>
      <c r="C21" s="16"/>
      <c r="D21" s="16"/>
      <c r="E21" s="16"/>
      <c r="F21" s="16"/>
      <c r="G21" s="16"/>
      <c r="H21" s="16"/>
      <c r="I21" s="16"/>
      <c r="J21" s="16"/>
      <c r="K21" s="16"/>
      <c r="L21" s="16"/>
      <c r="M21" s="16"/>
      <c r="N21" s="16"/>
      <c r="O21" s="16"/>
      <c r="P21" s="17"/>
    </row>
    <row r="22" spans="2:16" ht="12.75">
      <c r="B22" s="15"/>
      <c r="C22" s="16"/>
      <c r="D22" s="16"/>
      <c r="E22" s="16"/>
      <c r="F22" s="16"/>
      <c r="G22" s="16"/>
      <c r="H22" s="16"/>
      <c r="I22" s="16"/>
      <c r="J22" s="16"/>
      <c r="K22" s="16"/>
      <c r="L22" s="16"/>
      <c r="M22" s="16"/>
      <c r="N22" s="16"/>
      <c r="O22" s="16"/>
      <c r="P22" s="17"/>
    </row>
    <row r="23" spans="2:16" ht="12.75">
      <c r="B23" s="15"/>
      <c r="C23" s="16"/>
      <c r="D23" s="16"/>
      <c r="E23" s="16"/>
      <c r="F23" s="16"/>
      <c r="G23" s="16"/>
      <c r="H23" s="16"/>
      <c r="I23" s="16"/>
      <c r="J23" s="16"/>
      <c r="K23" s="16"/>
      <c r="L23" s="16"/>
      <c r="M23" s="16"/>
      <c r="N23" s="16"/>
      <c r="O23" s="16"/>
      <c r="P23" s="17"/>
    </row>
    <row r="24" spans="2:16" ht="12.75">
      <c r="B24" s="15"/>
      <c r="C24" s="16"/>
      <c r="D24" s="16"/>
      <c r="E24" s="16"/>
      <c r="F24" s="16"/>
      <c r="G24" s="16"/>
      <c r="H24" s="16"/>
      <c r="I24" s="16"/>
      <c r="J24" s="16"/>
      <c r="K24" s="16"/>
      <c r="L24" s="16"/>
      <c r="M24" s="16"/>
      <c r="N24" s="16"/>
      <c r="O24" s="16"/>
      <c r="P24" s="17"/>
    </row>
    <row r="25" spans="2:16" ht="12.75">
      <c r="B25" s="15"/>
      <c r="C25" s="16"/>
      <c r="D25" s="16"/>
      <c r="E25" s="16"/>
      <c r="F25" s="16"/>
      <c r="G25" s="16"/>
      <c r="H25" s="16"/>
      <c r="I25" s="16"/>
      <c r="J25" s="16"/>
      <c r="K25" s="16"/>
      <c r="L25" s="16"/>
      <c r="M25" s="16"/>
      <c r="N25" s="16"/>
      <c r="O25" s="16"/>
      <c r="P25" s="17"/>
    </row>
    <row r="26" spans="2:16" ht="12.75">
      <c r="B26" s="15"/>
      <c r="C26" s="16"/>
      <c r="D26" s="16"/>
      <c r="E26" s="16"/>
      <c r="F26" s="16"/>
      <c r="G26" s="16"/>
      <c r="H26" s="16"/>
      <c r="I26" s="16"/>
      <c r="J26" s="16"/>
      <c r="K26" s="16"/>
      <c r="L26" s="16"/>
      <c r="M26" s="16"/>
      <c r="N26" s="16"/>
      <c r="O26" s="16"/>
      <c r="P26" s="17"/>
    </row>
    <row r="27" spans="2:16" ht="12.75">
      <c r="B27" s="15"/>
      <c r="C27" s="16"/>
      <c r="D27" s="16"/>
      <c r="E27" s="16"/>
      <c r="F27" s="16"/>
      <c r="G27" s="16"/>
      <c r="H27" s="16"/>
      <c r="I27" s="16"/>
      <c r="J27" s="16"/>
      <c r="K27" s="16"/>
      <c r="L27" s="16"/>
      <c r="M27" s="16"/>
      <c r="N27" s="16"/>
      <c r="O27" s="16"/>
      <c r="P27" s="17"/>
    </row>
    <row r="28" spans="2:16" ht="12.75">
      <c r="B28" s="15"/>
      <c r="C28" s="16"/>
      <c r="D28" s="16"/>
      <c r="E28" s="16"/>
      <c r="F28" s="16"/>
      <c r="G28" s="16"/>
      <c r="H28" s="16"/>
      <c r="I28" s="16"/>
      <c r="J28" s="16"/>
      <c r="K28" s="16"/>
      <c r="L28" s="16"/>
      <c r="M28" s="16"/>
      <c r="N28" s="16"/>
      <c r="O28" s="16"/>
      <c r="P28" s="17"/>
    </row>
    <row r="29" spans="2:16" ht="12.75">
      <c r="B29" s="15"/>
      <c r="C29" s="16"/>
      <c r="D29" s="16"/>
      <c r="E29" s="16"/>
      <c r="F29" s="16"/>
      <c r="G29" s="16"/>
      <c r="H29" s="16"/>
      <c r="I29" s="16"/>
      <c r="J29" s="16"/>
      <c r="K29" s="16"/>
      <c r="L29" s="16"/>
      <c r="M29" s="16"/>
      <c r="N29" s="16"/>
      <c r="O29" s="16"/>
      <c r="P29" s="17"/>
    </row>
    <row r="30" spans="2:16" ht="12.75">
      <c r="B30" s="15"/>
      <c r="C30" s="16"/>
      <c r="D30" s="16"/>
      <c r="E30" s="16"/>
      <c r="F30" s="16"/>
      <c r="G30" s="16"/>
      <c r="H30" s="16"/>
      <c r="I30" s="16"/>
      <c r="J30" s="16"/>
      <c r="K30" s="16"/>
      <c r="L30" s="16"/>
      <c r="M30" s="16"/>
      <c r="N30" s="16"/>
      <c r="O30" s="16"/>
      <c r="P30" s="17"/>
    </row>
    <row r="31" spans="2:16" ht="12.75">
      <c r="B31" s="15"/>
      <c r="C31" s="16"/>
      <c r="D31" s="16"/>
      <c r="E31" s="16"/>
      <c r="F31" s="16"/>
      <c r="G31" s="16"/>
      <c r="H31" s="16"/>
      <c r="I31" s="16"/>
      <c r="J31" s="16"/>
      <c r="K31" s="16"/>
      <c r="L31" s="16"/>
      <c r="M31" s="16"/>
      <c r="N31" s="16"/>
      <c r="O31" s="16"/>
      <c r="P31" s="17"/>
    </row>
    <row r="32" spans="2:16" ht="12.75">
      <c r="B32" s="15"/>
      <c r="C32" s="16"/>
      <c r="D32" s="16"/>
      <c r="E32" s="16"/>
      <c r="F32" s="16"/>
      <c r="G32" s="16"/>
      <c r="H32" s="16"/>
      <c r="I32" s="16"/>
      <c r="J32" s="16"/>
      <c r="K32" s="16"/>
      <c r="L32" s="16"/>
      <c r="M32" s="16"/>
      <c r="N32" s="16"/>
      <c r="O32" s="16"/>
      <c r="P32" s="17"/>
    </row>
    <row r="33" spans="2:16" ht="13.5" thickBot="1">
      <c r="B33" s="15"/>
      <c r="C33" s="16"/>
      <c r="D33" s="16"/>
      <c r="E33" s="16"/>
      <c r="F33" s="16"/>
      <c r="G33" s="16"/>
      <c r="H33" s="16"/>
      <c r="I33" s="16"/>
      <c r="J33" s="16"/>
      <c r="K33" s="16"/>
      <c r="L33" s="16"/>
      <c r="M33" s="16"/>
      <c r="N33" s="16"/>
      <c r="O33" s="16"/>
      <c r="P33" s="17"/>
    </row>
    <row r="34" spans="2:16" ht="3" customHeight="1" thickTop="1">
      <c r="B34" s="15"/>
      <c r="C34" s="16"/>
      <c r="D34" s="59"/>
      <c r="E34" s="59"/>
      <c r="F34" s="59"/>
      <c r="G34" s="59"/>
      <c r="H34" s="59"/>
      <c r="I34" s="59"/>
      <c r="J34" s="59"/>
      <c r="K34" s="59"/>
      <c r="L34" s="59"/>
      <c r="M34" s="59"/>
      <c r="N34" s="59"/>
      <c r="O34" s="2"/>
      <c r="P34" s="17"/>
    </row>
    <row r="35" spans="2:16" ht="12.75">
      <c r="B35" s="15"/>
      <c r="C35" s="16"/>
      <c r="D35" s="16"/>
      <c r="E35" s="16"/>
      <c r="F35" s="16"/>
      <c r="G35" s="16"/>
      <c r="H35" s="16"/>
      <c r="I35" s="16"/>
      <c r="J35" s="16"/>
      <c r="K35" s="16"/>
      <c r="L35" s="16"/>
      <c r="M35" s="16"/>
      <c r="N35" s="16"/>
      <c r="O35" s="16"/>
      <c r="P35" s="17"/>
    </row>
    <row r="36" spans="2:16" ht="12.75">
      <c r="B36" s="15"/>
      <c r="C36" s="16"/>
      <c r="D36" s="16"/>
      <c r="E36" s="16"/>
      <c r="F36" s="16"/>
      <c r="G36" s="16"/>
      <c r="H36" s="16"/>
      <c r="I36" s="16"/>
      <c r="J36" s="16"/>
      <c r="K36" s="16"/>
      <c r="L36" s="16"/>
      <c r="M36" s="16"/>
      <c r="N36" s="16"/>
      <c r="O36" s="16"/>
      <c r="P36" s="17"/>
    </row>
    <row r="37" spans="2:16" ht="12.75">
      <c r="B37" s="15"/>
      <c r="C37" s="16"/>
      <c r="D37" s="16"/>
      <c r="E37" s="16"/>
      <c r="F37" s="16"/>
      <c r="G37" s="16"/>
      <c r="H37" s="16"/>
      <c r="I37" s="16"/>
      <c r="J37" s="16"/>
      <c r="K37" s="16"/>
      <c r="L37" s="16"/>
      <c r="M37" s="16"/>
      <c r="N37" s="16"/>
      <c r="O37" s="16"/>
      <c r="P37" s="17"/>
    </row>
    <row r="38" spans="2:16" ht="12.75">
      <c r="B38" s="15"/>
      <c r="C38" s="16"/>
      <c r="D38" s="16"/>
      <c r="E38" s="16"/>
      <c r="F38" s="16"/>
      <c r="G38" s="16"/>
      <c r="H38" s="16"/>
      <c r="I38" s="16"/>
      <c r="J38" s="16"/>
      <c r="K38" s="16"/>
      <c r="L38" s="16"/>
      <c r="M38" s="16"/>
      <c r="N38" s="16"/>
      <c r="O38" s="16"/>
      <c r="P38" s="17"/>
    </row>
    <row r="39" spans="2:16" ht="0.75" customHeight="1" thickBot="1">
      <c r="B39" s="18"/>
      <c r="C39" s="19"/>
      <c r="D39" s="19"/>
      <c r="E39" s="19"/>
      <c r="F39" s="19"/>
      <c r="G39" s="19"/>
      <c r="H39" s="19"/>
      <c r="I39" s="19"/>
      <c r="J39" s="19"/>
      <c r="K39" s="19"/>
      <c r="L39" s="19"/>
      <c r="M39" s="19"/>
      <c r="N39" s="19"/>
      <c r="O39" s="19"/>
      <c r="P39" s="20"/>
    </row>
    <row r="40" ht="13.5" thickTop="1"/>
  </sheetData>
  <printOptions horizontalCentered="1" verticalCentered="1"/>
  <pageMargins left="0.75" right="0.75" top="0.5" bottom="0.5" header="0.5" footer="0.5"/>
  <pageSetup blackAndWhite="1" fitToHeight="1" fitToWidth="1" orientation="landscape"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cols>
    <col min="1" max="16384" width="0.9921875" style="119" customWidth="1"/>
  </cols>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G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Administrador de préstamos</dc:title>
  <dc:subject/>
  <dc:creator>Village Software</dc:creator>
  <cp:keywords/>
  <dc:description/>
  <cp:lastModifiedBy>lanoe2</cp:lastModifiedBy>
  <cp:lastPrinted>2004-02-18T10:21:21Z</cp:lastPrinted>
  <dcterms:created xsi:type="dcterms:W3CDTF">1995-06-15T15:55:38Z</dcterms:created>
  <dcterms:modified xsi:type="dcterms:W3CDTF">2008-10-20T16:42:01Z</dcterms:modified>
  <cp:category/>
  <cp:version/>
  <cp:contentType/>
  <cp:contentStatus/>
</cp:coreProperties>
</file>