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-15" yWindow="-15" windowWidth="15330" windowHeight="8970"/>
  </bookViews>
  <sheets>
    <sheet name="Aportaciones" sheetId="2" r:id="rId1"/>
    <sheet name="Resumen" sheetId="3" r:id="rId2"/>
  </sheets>
  <calcPr calcId="124519"/>
</workbook>
</file>

<file path=xl/calcChain.xml><?xml version="1.0" encoding="utf-8"?>
<calcChain xmlns="http://schemas.openxmlformats.org/spreadsheetml/2006/main">
  <c r="K41" i="2"/>
  <c r="H29"/>
  <c r="H30"/>
  <c r="H31"/>
  <c r="H32"/>
  <c r="H33"/>
  <c r="H34"/>
  <c r="H35"/>
  <c r="H36"/>
  <c r="H37"/>
  <c r="H38"/>
  <c r="H39"/>
  <c r="H40"/>
  <c r="G29"/>
  <c r="G30"/>
  <c r="G31"/>
  <c r="G32"/>
  <c r="G33"/>
  <c r="G34"/>
  <c r="G35"/>
  <c r="G36"/>
  <c r="G37"/>
  <c r="G38"/>
  <c r="G39"/>
  <c r="G40"/>
  <c r="E29"/>
  <c r="I29" s="1"/>
  <c r="E30"/>
  <c r="I30" s="1"/>
  <c r="E31"/>
  <c r="I31" s="1"/>
  <c r="E32"/>
  <c r="I32" s="1"/>
  <c r="E33"/>
  <c r="I33" s="1"/>
  <c r="E34"/>
  <c r="I34" s="1"/>
  <c r="E35"/>
  <c r="I35" s="1"/>
  <c r="E36"/>
  <c r="I36" s="1"/>
  <c r="E37"/>
  <c r="I37" s="1"/>
  <c r="E38"/>
  <c r="I38" s="1"/>
  <c r="E39"/>
  <c r="I39" s="1"/>
  <c r="E40"/>
  <c r="I40" s="1"/>
  <c r="D29"/>
  <c r="D30"/>
  <c r="D31"/>
  <c r="D32"/>
  <c r="D33"/>
  <c r="D34"/>
  <c r="D35"/>
  <c r="D36"/>
  <c r="D37"/>
  <c r="D38"/>
  <c r="D39"/>
  <c r="D40"/>
  <c r="G7" i="3"/>
  <c r="G6"/>
  <c r="G5"/>
  <c r="E16" i="2"/>
  <c r="I16" s="1"/>
  <c r="H3"/>
  <c r="G3" s="1"/>
  <c r="H4"/>
  <c r="G4" s="1"/>
  <c r="H5"/>
  <c r="G5" s="1"/>
  <c r="H6"/>
  <c r="G6" s="1"/>
  <c r="H7"/>
  <c r="G7" s="1"/>
  <c r="H8"/>
  <c r="G8" s="1"/>
  <c r="H9"/>
  <c r="G9" s="1"/>
  <c r="H10"/>
  <c r="G10" s="1"/>
  <c r="H11"/>
  <c r="G11" s="1"/>
  <c r="H12"/>
  <c r="G12" s="1"/>
  <c r="H13"/>
  <c r="G13" s="1"/>
  <c r="H14"/>
  <c r="G14" s="1"/>
  <c r="H15"/>
  <c r="G15" s="1"/>
  <c r="H16"/>
  <c r="G16" s="1"/>
  <c r="H17"/>
  <c r="G17" s="1"/>
  <c r="H18"/>
  <c r="G18" s="1"/>
  <c r="H19"/>
  <c r="G19" s="1"/>
  <c r="H20"/>
  <c r="G20" s="1"/>
  <c r="H21"/>
  <c r="G21" s="1"/>
  <c r="H22"/>
  <c r="G22" s="1"/>
  <c r="H23"/>
  <c r="G23" s="1"/>
  <c r="H24"/>
  <c r="G24" s="1"/>
  <c r="H25"/>
  <c r="G25" s="1"/>
  <c r="H26"/>
  <c r="G26" s="1"/>
  <c r="H27"/>
  <c r="G27" s="1"/>
  <c r="H28"/>
  <c r="G28" s="1"/>
  <c r="E3"/>
  <c r="D3" s="1"/>
  <c r="E4"/>
  <c r="D4" s="1"/>
  <c r="E5"/>
  <c r="D5" s="1"/>
  <c r="E6"/>
  <c r="D6" s="1"/>
  <c r="E7"/>
  <c r="D7" s="1"/>
  <c r="E8"/>
  <c r="D8" s="1"/>
  <c r="E9"/>
  <c r="D9" s="1"/>
  <c r="E10"/>
  <c r="D10" s="1"/>
  <c r="E11"/>
  <c r="D11" s="1"/>
  <c r="E12"/>
  <c r="D12" s="1"/>
  <c r="E13"/>
  <c r="D13" s="1"/>
  <c r="E14"/>
  <c r="D14" s="1"/>
  <c r="E15"/>
  <c r="D15" s="1"/>
  <c r="D16"/>
  <c r="E17"/>
  <c r="D17" s="1"/>
  <c r="E18"/>
  <c r="D18" s="1"/>
  <c r="E19"/>
  <c r="D19" s="1"/>
  <c r="E20"/>
  <c r="D20" s="1"/>
  <c r="E21"/>
  <c r="D21" s="1"/>
  <c r="E22"/>
  <c r="D22" s="1"/>
  <c r="E23"/>
  <c r="D23" s="1"/>
  <c r="E24"/>
  <c r="D24" s="1"/>
  <c r="E25"/>
  <c r="D25" s="1"/>
  <c r="E26"/>
  <c r="D26" s="1"/>
  <c r="E27"/>
  <c r="D27" s="1"/>
  <c r="E28"/>
  <c r="D28" s="1"/>
  <c r="G4" i="3"/>
  <c r="G8" s="1"/>
  <c r="F7"/>
  <c r="F6"/>
  <c r="F5"/>
  <c r="F4"/>
  <c r="F8"/>
  <c r="B7" s="1"/>
  <c r="B8" s="1"/>
  <c r="E2" i="2" l="1"/>
  <c r="H2"/>
  <c r="I28"/>
  <c r="I27"/>
  <c r="I25"/>
  <c r="I24"/>
  <c r="I23"/>
  <c r="I22"/>
  <c r="I21"/>
  <c r="I20"/>
  <c r="I19"/>
  <c r="I18"/>
  <c r="I17"/>
  <c r="I15"/>
  <c r="I14"/>
  <c r="I13"/>
  <c r="I12"/>
  <c r="I11"/>
  <c r="I10"/>
  <c r="I9"/>
  <c r="I8"/>
  <c r="I7"/>
  <c r="I6"/>
  <c r="I5"/>
  <c r="I4"/>
  <c r="I3"/>
  <c r="B41"/>
  <c r="B12" i="3" s="1"/>
  <c r="I26" i="2"/>
  <c r="G2" l="1"/>
  <c r="H41"/>
  <c r="D2"/>
  <c r="E41"/>
  <c r="B14" i="3" s="1"/>
  <c r="I2" i="2"/>
  <c r="B15" i="3"/>
  <c r="B17" s="1"/>
  <c r="I41" i="2" l="1"/>
  <c r="E17" i="3"/>
  <c r="E19" s="1"/>
  <c r="D41" i="2"/>
  <c r="B13" i="3" s="1"/>
  <c r="E15"/>
  <c r="G41" i="2"/>
  <c r="E16" i="3"/>
  <c r="B21"/>
  <c r="B20" s="1"/>
  <c r="B18"/>
  <c r="F9" s="1"/>
  <c r="G9" l="1"/>
</calcChain>
</file>

<file path=xl/comments1.xml><?xml version="1.0" encoding="utf-8"?>
<comments xmlns="http://schemas.openxmlformats.org/spreadsheetml/2006/main">
  <authors>
    <author>.</author>
  </authors>
  <commentList>
    <comment ref="B1" authorId="0">
      <text>
        <r>
          <rPr>
            <sz val="8"/>
            <color indexed="81"/>
            <rFont val="Tahoma"/>
            <family val="2"/>
          </rPr>
          <t>Aportación realizada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.:</t>
        </r>
        <r>
          <rPr>
            <sz val="8"/>
            <color indexed="81"/>
            <rFont val="Tahoma"/>
            <family val="2"/>
          </rPr>
          <t xml:space="preserve">
IVA aplicado por Jalet en el plan de pagos que no tiene por que coincidir con el vigente</t>
        </r>
      </text>
    </comment>
    <comment ref="F1" authorId="0">
      <text>
        <r>
          <rPr>
            <sz val="8"/>
            <color indexed="81"/>
            <rFont val="Tahoma"/>
            <family val="2"/>
          </rPr>
          <t>IVA que  se debió aplicar, es decir, el IVA vigente en el momento de hacer la aportación</t>
        </r>
      </text>
    </comment>
  </commentList>
</comments>
</file>

<file path=xl/comments2.xml><?xml version="1.0" encoding="utf-8"?>
<comments xmlns="http://schemas.openxmlformats.org/spreadsheetml/2006/main">
  <authors>
    <author>.</author>
  </authors>
  <commentList>
    <comment ref="B6" authorId="0">
      <text>
        <r>
          <rPr>
            <sz val="8"/>
            <color indexed="81"/>
            <rFont val="Tahoma"/>
            <family val="2"/>
          </rPr>
          <t>Este es el precio que fija Jalet</t>
        </r>
      </text>
    </comment>
    <comment ref="B7" authorId="0">
      <text>
        <r>
          <rPr>
            <sz val="8"/>
            <color indexed="81"/>
            <rFont val="Tahoma"/>
            <family val="2"/>
          </rPr>
          <t>Este precio lo fija la Comunidad de Madrid</t>
        </r>
      </text>
    </comment>
    <comment ref="B8" authorId="0">
      <text>
        <r>
          <rPr>
            <sz val="8"/>
            <color indexed="81"/>
            <rFont val="Tahoma"/>
            <family val="2"/>
          </rPr>
          <t>Este diferencial es el que se lleva Jalet por "supuestos" gastos de gestión etc..</t>
        </r>
      </text>
    </comment>
    <comment ref="D9" authorId="0">
      <text>
        <r>
          <rPr>
            <sz val="8"/>
            <color indexed="81"/>
            <rFont val="Tahoma"/>
            <family val="2"/>
          </rPr>
          <t>Porcentaje que supone el restante por pagar a la ahora de hipotecarse, del total de valor de tasación</t>
        </r>
      </text>
    </comment>
    <comment ref="B12" authorId="0">
      <text>
        <r>
          <rPr>
            <sz val="8"/>
            <color indexed="81"/>
            <rFont val="Tahoma"/>
            <family val="2"/>
          </rPr>
          <t>Suma total de las cantidades aportadas</t>
        </r>
      </text>
    </comment>
    <comment ref="B13" authorId="0">
      <text>
        <r>
          <rPr>
            <sz val="8"/>
            <color indexed="81"/>
            <rFont val="Tahoma"/>
            <family val="2"/>
          </rPr>
          <t>IVA correspondiente a las cantidades aportadas. A esta cantidad habría que sumarle el diferencial del IVA no aportado</t>
        </r>
      </text>
    </comment>
    <comment ref="B14" authorId="0">
      <text>
        <r>
          <rPr>
            <sz val="8"/>
            <color indexed="81"/>
            <rFont val="Tahoma"/>
            <family val="2"/>
          </rPr>
          <t>Cantidades netas aportadas</t>
        </r>
      </text>
    </comment>
    <comment ref="B15" authorId="0">
      <text>
        <r>
          <rPr>
            <sz val="8"/>
            <color indexed="81"/>
            <rFont val="Tahoma"/>
            <family val="2"/>
          </rPr>
          <t>Restante neto por pagar del piso</t>
        </r>
      </text>
    </comment>
    <comment ref="B16" authorId="0">
      <text>
        <r>
          <rPr>
            <sz val="8"/>
            <color indexed="81"/>
            <rFont val="Tahoma"/>
            <family val="2"/>
          </rPr>
          <t>IVA que se aplicará en el momento de escriturar</t>
        </r>
      </text>
    </comment>
    <comment ref="B17" authorId="0">
      <text>
        <r>
          <rPr>
            <sz val="8"/>
            <color indexed="81"/>
            <rFont val="Tahoma"/>
            <family val="2"/>
          </rPr>
          <t>Cantidad resultante de IVA aplicado</t>
        </r>
      </text>
    </comment>
    <comment ref="E17" authorId="0">
      <text>
        <r>
          <rPr>
            <sz val="8"/>
            <color indexed="81"/>
            <rFont val="Tahoma"/>
            <family val="2"/>
          </rPr>
          <t>IVA que tendríamos que haber pagado para compensar la subida</t>
        </r>
      </text>
    </comment>
    <comment ref="B18" authorId="0">
      <text>
        <r>
          <rPr>
            <sz val="8"/>
            <color indexed="81"/>
            <rFont val="Tahoma"/>
            <family val="2"/>
          </rPr>
          <t>Suma del restante neto del piso + el IVA que corresponde. Total del piso que quedar por pagar</t>
        </r>
      </text>
    </comment>
    <comment ref="E18" authorId="0">
      <text>
        <r>
          <rPr>
            <sz val="8"/>
            <color indexed="81"/>
            <rFont val="Tahoma"/>
            <family val="2"/>
          </rPr>
          <t>IVA que adelantamos</t>
        </r>
      </text>
    </comment>
    <comment ref="E19" authorId="0">
      <text>
        <r>
          <rPr>
            <sz val="8"/>
            <color indexed="81"/>
            <rFont val="Tahoma"/>
            <family val="2"/>
          </rPr>
          <t>IVA adelantado a descontar de la cantidad restante total</t>
        </r>
      </text>
    </comment>
    <comment ref="B20" authorId="0">
      <text>
        <r>
          <rPr>
            <sz val="8"/>
            <color indexed="81"/>
            <rFont val="Tahoma"/>
            <family val="2"/>
          </rPr>
          <t>Lo que ha costado el piso en total IVA incluido</t>
        </r>
      </text>
    </comment>
    <comment ref="B21" authorId="0">
      <text>
        <r>
          <rPr>
            <sz val="8"/>
            <color indexed="81"/>
            <rFont val="Tahoma"/>
            <family val="2"/>
          </rPr>
          <t>La parte de IVA que se ha pagado por el piso</t>
        </r>
      </text>
    </comment>
  </commentList>
</comments>
</file>

<file path=xl/sharedStrings.xml><?xml version="1.0" encoding="utf-8"?>
<sst xmlns="http://schemas.openxmlformats.org/spreadsheetml/2006/main" count="66" uniqueCount="54">
  <si>
    <t>Fecha</t>
  </si>
  <si>
    <t>Concepto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</si>
  <si>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</si>
  <si>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</si>
  <si>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</si>
  <si>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</si>
  <si>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</si>
  <si>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</si>
  <si>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</si>
  <si>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</si>
  <si>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</si>
  <si>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</si>
  <si>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</si>
  <si>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Capital social</t>
  </si>
  <si>
    <t>Regularizacion IVA</t>
  </si>
  <si>
    <t>Diferencia:</t>
  </si>
  <si>
    <t>IVA aportado hasta Abril:</t>
  </si>
  <si>
    <t>IVA que debiera hasta Abril:</t>
  </si>
  <si>
    <t>IVA aportado</t>
  </si>
  <si>
    <t>Restante neto</t>
  </si>
  <si>
    <t>Capital neto aportado</t>
  </si>
  <si>
    <t>Total piso neto</t>
  </si>
  <si>
    <t>Cantidades brutas aportadas</t>
  </si>
  <si>
    <t>Restante bruto</t>
  </si>
  <si>
    <t>Julio. Cambio de IVA</t>
  </si>
  <si>
    <t>Diferencial IVA</t>
  </si>
  <si>
    <t>Total IVA del piso</t>
  </si>
  <si>
    <t>Capital resultante</t>
  </si>
  <si>
    <t>IVA resultante</t>
  </si>
  <si>
    <t>Vivienda</t>
  </si>
  <si>
    <t>1 Plaza de garage</t>
  </si>
  <si>
    <t>2 Plaza de garage</t>
  </si>
  <si>
    <t>Trastero</t>
  </si>
  <si>
    <t>Mejora calidades</t>
  </si>
  <si>
    <t>Porcentaje restante</t>
  </si>
  <si>
    <t>Total piso IVA incluido</t>
  </si>
  <si>
    <t>Modulo antiguo</t>
  </si>
  <si>
    <t>Modulo nuevo</t>
  </si>
  <si>
    <t>DIFERENCIA IVA 7% - 8%</t>
  </si>
  <si>
    <t>% IVA Aplicado</t>
  </si>
  <si>
    <t>% IVA que debiera aplicar</t>
  </si>
  <si>
    <t>% IVA aplicable al restante</t>
  </si>
  <si>
    <t>IVA restante</t>
  </si>
  <si>
    <t>Superficie útil</t>
  </si>
  <si>
    <t>Aportación</t>
  </si>
  <si>
    <t>Total piso escrituración neto</t>
  </si>
  <si>
    <t>IVA aportado para compensar</t>
  </si>
  <si>
    <t>IVA adelantado</t>
  </si>
  <si>
    <t>ANTES DE ESCRITURAR</t>
  </si>
  <si>
    <t xml:space="preserve">Total pagos </t>
  </si>
  <si>
    <t>Otros pagos no computables</t>
  </si>
  <si>
    <t>Precio módulo</t>
  </si>
  <si>
    <t>Parte Inicial</t>
  </si>
  <si>
    <t>Diferencial</t>
  </si>
</sst>
</file>

<file path=xl/styles.xml><?xml version="1.0" encoding="utf-8"?>
<styleSheet xmlns="http://schemas.openxmlformats.org/spreadsheetml/2006/main">
  <numFmts count="9">
    <numFmt numFmtId="43" formatCode="_-* #,##0.00\ _€_-;\-* #,##0.00\ _€_-;_-* &quot;-&quot;??\ _€_-;_-@_-"/>
    <numFmt numFmtId="164" formatCode="d\-m\-yy;@"/>
    <numFmt numFmtId="165" formatCode="#,##0.00\ &quot;€&quot;"/>
    <numFmt numFmtId="166" formatCode="#,##0\ &quot;€&quot;"/>
    <numFmt numFmtId="167" formatCode="[$-C0A]d\-mmm\-yy;@"/>
    <numFmt numFmtId="168" formatCode="#.##\ &quot;m2&quot;"/>
    <numFmt numFmtId="169" formatCode="#.00\ &quot;€/m2&quot;"/>
    <numFmt numFmtId="170" formatCode="#.00\ &quot;m2&quot;"/>
    <numFmt numFmtId="171" formatCode="_-* #,##0\ _€_-;\-* #,##0\ _€_-;_-* &quot;-&quot;??\ _€_-;_-@_-"/>
  </numFmts>
  <fonts count="1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10"/>
      <name val="Arial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98">
    <xf numFmtId="0" fontId="0" fillId="0" borderId="0" xfId="0"/>
    <xf numFmtId="165" fontId="0" fillId="0" borderId="0" xfId="0" applyNumberFormat="1"/>
    <xf numFmtId="164" fontId="0" fillId="0" borderId="0" xfId="0" applyNumberFormat="1" applyAlignment="1">
      <alignment horizontal="center"/>
    </xf>
    <xf numFmtId="9" fontId="0" fillId="0" borderId="0" xfId="0" applyNumberFormat="1" applyFill="1" applyAlignment="1">
      <alignment horizontal="center"/>
    </xf>
    <xf numFmtId="0" fontId="0" fillId="0" borderId="0" xfId="0" applyFill="1"/>
    <xf numFmtId="0" fontId="1" fillId="2" borderId="0" xfId="0" applyFont="1" applyFill="1"/>
    <xf numFmtId="164" fontId="2" fillId="2" borderId="0" xfId="0" applyNumberFormat="1" applyFont="1" applyFill="1" applyAlignment="1">
      <alignment horizontal="right"/>
    </xf>
    <xf numFmtId="165" fontId="2" fillId="2" borderId="0" xfId="0" applyNumberFormat="1" applyFont="1" applyFill="1"/>
    <xf numFmtId="0" fontId="0" fillId="2" borderId="0" xfId="0" applyFill="1"/>
    <xf numFmtId="164" fontId="2" fillId="0" borderId="0" xfId="0" applyNumberFormat="1" applyFont="1" applyFill="1" applyAlignment="1">
      <alignment horizontal="right"/>
    </xf>
    <xf numFmtId="165" fontId="2" fillId="0" borderId="0" xfId="0" applyNumberFormat="1" applyFont="1" applyFill="1"/>
    <xf numFmtId="0" fontId="1" fillId="0" borderId="0" xfId="0" applyFont="1" applyFill="1"/>
    <xf numFmtId="0" fontId="4" fillId="0" borderId="0" xfId="0" applyFont="1" applyAlignment="1">
      <alignment wrapText="1"/>
    </xf>
    <xf numFmtId="164" fontId="4" fillId="3" borderId="1" xfId="0" applyNumberFormat="1" applyFont="1" applyFill="1" applyBorder="1" applyAlignment="1"/>
    <xf numFmtId="164" fontId="4" fillId="3" borderId="3" xfId="0" applyNumberFormat="1" applyFont="1" applyFill="1" applyBorder="1" applyAlignment="1"/>
    <xf numFmtId="0" fontId="0" fillId="0" borderId="0" xfId="0" applyBorder="1"/>
    <xf numFmtId="164" fontId="4" fillId="0" borderId="0" xfId="0" applyNumberFormat="1" applyFont="1" applyFill="1" applyAlignment="1">
      <alignment horizontal="right"/>
    </xf>
    <xf numFmtId="164" fontId="4" fillId="3" borderId="1" xfId="0" applyNumberFormat="1" applyFont="1" applyFill="1" applyBorder="1" applyAlignment="1">
      <alignment horizontal="left"/>
    </xf>
    <xf numFmtId="164" fontId="4" fillId="3" borderId="3" xfId="0" applyNumberFormat="1" applyFont="1" applyFill="1" applyBorder="1" applyAlignment="1">
      <alignment horizontal="left"/>
    </xf>
    <xf numFmtId="164" fontId="4" fillId="3" borderId="5" xfId="0" applyNumberFormat="1" applyFont="1" applyFill="1" applyBorder="1" applyAlignment="1">
      <alignment horizontal="left"/>
    </xf>
    <xf numFmtId="164" fontId="4" fillId="0" borderId="0" xfId="0" applyNumberFormat="1" applyFont="1" applyFill="1" applyBorder="1" applyAlignment="1">
      <alignment horizontal="left"/>
    </xf>
    <xf numFmtId="0" fontId="6" fillId="0" borderId="0" xfId="0" applyFont="1" applyBorder="1"/>
    <xf numFmtId="165" fontId="7" fillId="0" borderId="2" xfId="0" applyNumberFormat="1" applyFont="1" applyFill="1" applyBorder="1"/>
    <xf numFmtId="165" fontId="7" fillId="0" borderId="4" xfId="0" applyNumberFormat="1" applyFont="1" applyFill="1" applyBorder="1"/>
    <xf numFmtId="165" fontId="7" fillId="0" borderId="0" xfId="0" applyNumberFormat="1" applyFont="1" applyFill="1"/>
    <xf numFmtId="165" fontId="9" fillId="0" borderId="6" xfId="0" applyNumberFormat="1" applyFont="1" applyFill="1" applyBorder="1"/>
    <xf numFmtId="165" fontId="9" fillId="0" borderId="2" xfId="0" applyNumberFormat="1" applyFont="1" applyFill="1" applyBorder="1"/>
    <xf numFmtId="166" fontId="9" fillId="0" borderId="4" xfId="0" applyNumberFormat="1" applyFont="1" applyFill="1" applyBorder="1" applyAlignment="1">
      <alignment horizontal="center"/>
    </xf>
    <xf numFmtId="166" fontId="9" fillId="0" borderId="6" xfId="0" applyNumberFormat="1" applyFont="1" applyFill="1" applyBorder="1" applyAlignment="1">
      <alignment horizontal="center"/>
    </xf>
    <xf numFmtId="165" fontId="9" fillId="0" borderId="2" xfId="0" applyNumberFormat="1" applyFont="1" applyBorder="1"/>
    <xf numFmtId="165" fontId="9" fillId="0" borderId="4" xfId="0" applyNumberFormat="1" applyFont="1" applyBorder="1"/>
    <xf numFmtId="165" fontId="9" fillId="0" borderId="6" xfId="0" applyNumberFormat="1" applyFont="1" applyFill="1" applyBorder="1" applyAlignment="1">
      <alignment horizontal="center"/>
    </xf>
    <xf numFmtId="0" fontId="9" fillId="0" borderId="0" xfId="0" applyFont="1" applyBorder="1"/>
    <xf numFmtId="165" fontId="1" fillId="2" borderId="0" xfId="0" applyNumberFormat="1" applyFont="1" applyFill="1"/>
    <xf numFmtId="165" fontId="9" fillId="0" borderId="0" xfId="0" applyNumberFormat="1" applyFont="1" applyFill="1" applyBorder="1"/>
    <xf numFmtId="165" fontId="3" fillId="6" borderId="0" xfId="0" applyNumberFormat="1" applyFont="1" applyFill="1" applyAlignment="1">
      <alignment horizontal="center" wrapText="1"/>
    </xf>
    <xf numFmtId="165" fontId="3" fillId="3" borderId="0" xfId="0" applyNumberFormat="1" applyFont="1" applyFill="1" applyAlignment="1">
      <alignment horizontal="center" wrapText="1"/>
    </xf>
    <xf numFmtId="0" fontId="3" fillId="7" borderId="0" xfId="0" applyFont="1" applyFill="1" applyAlignment="1">
      <alignment horizontal="center" wrapText="1"/>
    </xf>
    <xf numFmtId="165" fontId="0" fillId="0" borderId="0" xfId="0" applyNumberFormat="1" applyAlignment="1">
      <alignment horizontal="right"/>
    </xf>
    <xf numFmtId="165" fontId="0" fillId="0" borderId="0" xfId="0" applyNumberFormat="1" applyFill="1" applyAlignment="1">
      <alignment horizontal="right"/>
    </xf>
    <xf numFmtId="165" fontId="2" fillId="2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166" fontId="9" fillId="0" borderId="0" xfId="0" applyNumberFormat="1" applyFont="1" applyFill="1" applyBorder="1" applyAlignment="1">
      <alignment horizontal="right"/>
    </xf>
    <xf numFmtId="165" fontId="9" fillId="3" borderId="1" xfId="0" applyNumberFormat="1" applyFont="1" applyFill="1" applyBorder="1"/>
    <xf numFmtId="165" fontId="9" fillId="3" borderId="3" xfId="0" applyNumberFormat="1" applyFont="1" applyFill="1" applyBorder="1"/>
    <xf numFmtId="0" fontId="9" fillId="3" borderId="3" xfId="0" applyFont="1" applyFill="1" applyBorder="1"/>
    <xf numFmtId="165" fontId="9" fillId="0" borderId="4" xfId="0" applyNumberFormat="1" applyFont="1" applyFill="1" applyBorder="1"/>
    <xf numFmtId="165" fontId="9" fillId="0" borderId="6" xfId="0" applyNumberFormat="1" applyFont="1" applyBorder="1"/>
    <xf numFmtId="0" fontId="0" fillId="0" borderId="0" xfId="0" applyFill="1" applyBorder="1"/>
    <xf numFmtId="165" fontId="1" fillId="9" borderId="2" xfId="0" applyNumberFormat="1" applyFont="1" applyFill="1" applyBorder="1"/>
    <xf numFmtId="165" fontId="1" fillId="9" borderId="4" xfId="0" applyNumberFormat="1" applyFont="1" applyFill="1" applyBorder="1"/>
    <xf numFmtId="165" fontId="1" fillId="9" borderId="10" xfId="0" applyNumberFormat="1" applyFont="1" applyFill="1" applyBorder="1"/>
    <xf numFmtId="165" fontId="1" fillId="9" borderId="0" xfId="0" applyNumberFormat="1" applyFont="1" applyFill="1" applyBorder="1"/>
    <xf numFmtId="165" fontId="0" fillId="3" borderId="3" xfId="0" applyNumberFormat="1" applyFill="1" applyBorder="1"/>
    <xf numFmtId="0" fontId="9" fillId="3" borderId="5" xfId="0" applyFont="1" applyFill="1" applyBorder="1"/>
    <xf numFmtId="0" fontId="6" fillId="0" borderId="0" xfId="0" applyFont="1" applyFill="1" applyBorder="1"/>
    <xf numFmtId="0" fontId="9" fillId="0" borderId="0" xfId="0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7" fillId="0" borderId="0" xfId="0" applyFont="1" applyFill="1" applyBorder="1"/>
    <xf numFmtId="165" fontId="11" fillId="0" borderId="0" xfId="0" applyNumberFormat="1" applyFont="1" applyFill="1" applyBorder="1"/>
    <xf numFmtId="10" fontId="0" fillId="0" borderId="0" xfId="0" applyNumberFormat="1" applyFill="1" applyBorder="1"/>
    <xf numFmtId="0" fontId="9" fillId="8" borderId="0" xfId="0" applyFont="1" applyFill="1" applyAlignment="1">
      <alignment horizontal="center"/>
    </xf>
    <xf numFmtId="168" fontId="1" fillId="3" borderId="0" xfId="0" applyNumberFormat="1" applyFont="1" applyFill="1" applyBorder="1"/>
    <xf numFmtId="165" fontId="2" fillId="3" borderId="0" xfId="0" applyNumberFormat="1" applyFont="1" applyFill="1" applyBorder="1"/>
    <xf numFmtId="165" fontId="2" fillId="3" borderId="4" xfId="0" applyNumberFormat="1" applyFont="1" applyFill="1" applyBorder="1"/>
    <xf numFmtId="0" fontId="0" fillId="3" borderId="7" xfId="0" applyFill="1" applyBorder="1"/>
    <xf numFmtId="10" fontId="0" fillId="3" borderId="7" xfId="0" applyNumberFormat="1" applyFill="1" applyBorder="1"/>
    <xf numFmtId="10" fontId="0" fillId="3" borderId="6" xfId="0" applyNumberFormat="1" applyFill="1" applyBorder="1"/>
    <xf numFmtId="167" fontId="12" fillId="5" borderId="0" xfId="0" applyNumberFormat="1" applyFont="1" applyFill="1" applyAlignment="1" applyProtection="1">
      <alignment horizontal="center"/>
      <protection locked="0"/>
    </xf>
    <xf numFmtId="165" fontId="5" fillId="5" borderId="0" xfId="0" applyNumberFormat="1" applyFont="1" applyFill="1" applyProtection="1">
      <protection locked="0"/>
    </xf>
    <xf numFmtId="9" fontId="12" fillId="5" borderId="0" xfId="0" applyNumberFormat="1" applyFont="1" applyFill="1" applyAlignment="1" applyProtection="1">
      <alignment horizontal="center"/>
      <protection locked="0"/>
    </xf>
    <xf numFmtId="165" fontId="5" fillId="5" borderId="0" xfId="0" applyNumberFormat="1" applyFont="1" applyFill="1" applyAlignment="1" applyProtection="1">
      <alignment horizontal="right"/>
      <protection locked="0"/>
    </xf>
    <xf numFmtId="0" fontId="12" fillId="5" borderId="0" xfId="0" applyFont="1" applyFill="1" applyProtection="1">
      <protection locked="0"/>
    </xf>
    <xf numFmtId="165" fontId="8" fillId="5" borderId="2" xfId="0" applyNumberFormat="1" applyFont="1" applyFill="1" applyBorder="1" applyProtection="1">
      <protection locked="0"/>
    </xf>
    <xf numFmtId="169" fontId="12" fillId="5" borderId="0" xfId="0" applyNumberFormat="1" applyFont="1" applyFill="1" applyBorder="1" applyProtection="1">
      <protection locked="0"/>
    </xf>
    <xf numFmtId="10" fontId="11" fillId="5" borderId="4" xfId="0" applyNumberFormat="1" applyFont="1" applyFill="1" applyBorder="1" applyProtection="1">
      <protection locked="0"/>
    </xf>
    <xf numFmtId="171" fontId="0" fillId="0" borderId="0" xfId="1" applyNumberFormat="1" applyFont="1" applyFill="1"/>
    <xf numFmtId="165" fontId="0" fillId="7" borderId="0" xfId="0" applyNumberFormat="1" applyFill="1" applyAlignment="1">
      <alignment horizontal="right"/>
    </xf>
    <xf numFmtId="165" fontId="16" fillId="5" borderId="4" xfId="0" applyNumberFormat="1" applyFont="1" applyFill="1" applyBorder="1" applyProtection="1">
      <protection locked="0"/>
    </xf>
    <xf numFmtId="165" fontId="9" fillId="0" borderId="6" xfId="0" applyNumberFormat="1" applyFont="1" applyFill="1" applyBorder="1" applyAlignment="1">
      <alignment horizontal="right"/>
    </xf>
    <xf numFmtId="164" fontId="3" fillId="3" borderId="0" xfId="0" applyNumberFormat="1" applyFont="1" applyFill="1" applyAlignment="1">
      <alignment horizontal="center" wrapText="1"/>
    </xf>
    <xf numFmtId="0" fontId="3" fillId="11" borderId="0" xfId="0" applyFont="1" applyFill="1" applyAlignment="1">
      <alignment horizontal="center" wrapText="1"/>
    </xf>
    <xf numFmtId="165" fontId="3" fillId="11" borderId="0" xfId="0" applyNumberFormat="1" applyFont="1" applyFill="1" applyAlignment="1">
      <alignment horizontal="center" wrapText="1"/>
    </xf>
    <xf numFmtId="10" fontId="2" fillId="2" borderId="0" xfId="0" applyNumberFormat="1" applyFont="1" applyFill="1"/>
    <xf numFmtId="165" fontId="2" fillId="8" borderId="0" xfId="0" applyNumberFormat="1" applyFont="1" applyFill="1"/>
    <xf numFmtId="0" fontId="2" fillId="3" borderId="0" xfId="0" applyFont="1" applyFill="1" applyBorder="1" applyAlignment="1">
      <alignment horizontal="right"/>
    </xf>
    <xf numFmtId="0" fontId="0" fillId="3" borderId="0" xfId="0" applyFill="1"/>
    <xf numFmtId="0" fontId="2" fillId="0" borderId="0" xfId="0" applyFont="1" applyFill="1" applyBorder="1" applyAlignment="1">
      <alignment horizontal="right"/>
    </xf>
    <xf numFmtId="165" fontId="12" fillId="0" borderId="0" xfId="0" applyNumberFormat="1" applyFont="1" applyFill="1"/>
    <xf numFmtId="170" fontId="11" fillId="12" borderId="10" xfId="0" applyNumberFormat="1" applyFont="1" applyFill="1" applyBorder="1"/>
    <xf numFmtId="170" fontId="11" fillId="12" borderId="0" xfId="0" applyNumberFormat="1" applyFont="1" applyFill="1" applyBorder="1"/>
    <xf numFmtId="164" fontId="10" fillId="4" borderId="5" xfId="0" applyNumberFormat="1" applyFont="1" applyFill="1" applyBorder="1" applyAlignment="1">
      <alignment horizontal="center"/>
    </xf>
    <xf numFmtId="164" fontId="10" fillId="4" borderId="7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10" borderId="8" xfId="0" applyNumberFormat="1" applyFont="1" applyFill="1" applyBorder="1" applyAlignment="1">
      <alignment horizontal="center"/>
    </xf>
    <xf numFmtId="164" fontId="10" fillId="10" borderId="9" xfId="0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6</xdr:row>
      <xdr:rowOff>85727</xdr:rowOff>
    </xdr:from>
    <xdr:to>
      <xdr:col>5</xdr:col>
      <xdr:colOff>114300</xdr:colOff>
      <xdr:row>7</xdr:row>
      <xdr:rowOff>76200</xdr:rowOff>
    </xdr:to>
    <xdr:cxnSp macro="">
      <xdr:nvCxnSpPr>
        <xdr:cNvPr id="12" name="11 Conector angular"/>
        <xdr:cNvCxnSpPr/>
      </xdr:nvCxnSpPr>
      <xdr:spPr>
        <a:xfrm rot="10800000">
          <a:off x="2952750" y="1076327"/>
          <a:ext cx="3228975" cy="152398"/>
        </a:xfrm>
        <a:prstGeom prst="bentConnector3">
          <a:avLst>
            <a:gd name="adj1" fmla="val 88236"/>
          </a:avLst>
        </a:prstGeom>
        <a:ln w="158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17</xdr:row>
      <xdr:rowOff>95250</xdr:rowOff>
    </xdr:from>
    <xdr:to>
      <xdr:col>4</xdr:col>
      <xdr:colOff>504827</xdr:colOff>
      <xdr:row>20</xdr:row>
      <xdr:rowOff>19051</xdr:rowOff>
    </xdr:to>
    <xdr:cxnSp macro="">
      <xdr:nvCxnSpPr>
        <xdr:cNvPr id="4" name="3 Conector angular"/>
        <xdr:cNvCxnSpPr/>
      </xdr:nvCxnSpPr>
      <xdr:spPr>
        <a:xfrm rot="10800000">
          <a:off x="2924175" y="2914650"/>
          <a:ext cx="3048002" cy="428626"/>
        </a:xfrm>
        <a:prstGeom prst="bentConnector3">
          <a:avLst>
            <a:gd name="adj1" fmla="val 81563"/>
          </a:avLst>
        </a:prstGeom>
        <a:ln w="19050"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504032</xdr:colOff>
      <xdr:row>18</xdr:row>
      <xdr:rowOff>162719</xdr:rowOff>
    </xdr:from>
    <xdr:to>
      <xdr:col>4</xdr:col>
      <xdr:colOff>505620</xdr:colOff>
      <xdr:row>20</xdr:row>
      <xdr:rowOff>19844</xdr:rowOff>
    </xdr:to>
    <xdr:cxnSp macro="">
      <xdr:nvCxnSpPr>
        <xdr:cNvPr id="11" name="10 Conector recto"/>
        <xdr:cNvCxnSpPr/>
      </xdr:nvCxnSpPr>
      <xdr:spPr>
        <a:xfrm rot="5400000" flipH="1" flipV="1">
          <a:off x="5872163" y="3252788"/>
          <a:ext cx="200025" cy="158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4"/>
  <sheetViews>
    <sheetView tabSelected="1" zoomScale="85" zoomScaleNormal="85" workbookViewId="0">
      <pane ySplit="1" topLeftCell="A2" activePane="bottomLeft" state="frozen"/>
      <selection activeCell="A26" sqref="A26"/>
      <selection pane="bottomLeft" activeCell="A20" sqref="A20"/>
    </sheetView>
  </sheetViews>
  <sheetFormatPr baseColWidth="10" defaultColWidth="9.140625" defaultRowHeight="12.75"/>
  <cols>
    <col min="1" max="1" width="14.7109375" style="2" customWidth="1"/>
    <col min="2" max="2" width="17.28515625" customWidth="1"/>
    <col min="3" max="3" width="12.5703125" customWidth="1"/>
    <col min="4" max="4" width="11.5703125" style="42" customWidth="1"/>
    <col min="5" max="5" width="14.85546875" style="1" customWidth="1"/>
    <col min="6" max="6" width="13.5703125" bestFit="1" customWidth="1"/>
    <col min="7" max="7" width="11.5703125" style="42" customWidth="1"/>
    <col min="8" max="8" width="14.85546875" style="1" customWidth="1"/>
    <col min="9" max="9" width="12.42578125" bestFit="1" customWidth="1"/>
    <col min="10" max="10" width="22.7109375" bestFit="1" customWidth="1"/>
    <col min="11" max="11" width="14.7109375" bestFit="1" customWidth="1"/>
    <col min="12" max="12" width="16.140625" customWidth="1"/>
  </cols>
  <sheetData>
    <row r="1" spans="1:12" s="12" customFormat="1" ht="33" customHeight="1">
      <c r="A1" s="82" t="s">
        <v>0</v>
      </c>
      <c r="B1" s="36" t="s">
        <v>44</v>
      </c>
      <c r="C1" s="35" t="s">
        <v>39</v>
      </c>
      <c r="D1" s="35" t="s">
        <v>28</v>
      </c>
      <c r="E1" s="35" t="s">
        <v>27</v>
      </c>
      <c r="F1" s="36" t="s">
        <v>40</v>
      </c>
      <c r="G1" s="36" t="s">
        <v>28</v>
      </c>
      <c r="H1" s="36" t="s">
        <v>27</v>
      </c>
      <c r="I1" s="37" t="s">
        <v>25</v>
      </c>
      <c r="J1" s="83" t="s">
        <v>1</v>
      </c>
      <c r="K1" s="84" t="s">
        <v>50</v>
      </c>
      <c r="L1" s="83" t="s">
        <v>1</v>
      </c>
    </row>
    <row r="2" spans="1:12">
      <c r="A2" s="70">
        <v>40092</v>
      </c>
      <c r="B2" s="71">
        <v>22000</v>
      </c>
      <c r="C2" s="72">
        <v>7.0000000000000007E-2</v>
      </c>
      <c r="D2" s="39">
        <f t="shared" ref="D2:D40" si="0">+B2-E2</f>
        <v>1439.2523364486005</v>
      </c>
      <c r="E2" s="1">
        <f t="shared" ref="E2:E40" si="1">+B2/(1+C2)</f>
        <v>20560.747663551399</v>
      </c>
      <c r="F2" s="72">
        <v>7.0000000000000007E-2</v>
      </c>
      <c r="G2" s="38">
        <f t="shared" ref="G2:G40" si="2">+B2-H2</f>
        <v>1439.2523364486005</v>
      </c>
      <c r="H2" s="1">
        <f t="shared" ref="H2:H40" si="3">+B2/(1+F2)</f>
        <v>20560.747663551399</v>
      </c>
      <c r="I2" s="38">
        <f t="shared" ref="I2:I40" si="4">+E2*(F2-C2)</f>
        <v>0</v>
      </c>
      <c r="J2" s="74" t="s">
        <v>52</v>
      </c>
      <c r="K2" s="71">
        <v>150.78</v>
      </c>
      <c r="L2" s="74" t="s">
        <v>13</v>
      </c>
    </row>
    <row r="3" spans="1:12">
      <c r="A3" s="70">
        <v>40114</v>
      </c>
      <c r="B3" s="71">
        <v>900</v>
      </c>
      <c r="C3" s="72">
        <v>7.0000000000000007E-2</v>
      </c>
      <c r="D3" s="39">
        <f t="shared" si="0"/>
        <v>58.878504672897293</v>
      </c>
      <c r="E3" s="1">
        <f t="shared" si="1"/>
        <v>841.12149532710271</v>
      </c>
      <c r="F3" s="72">
        <v>7.0000000000000007E-2</v>
      </c>
      <c r="G3" s="38">
        <f t="shared" si="2"/>
        <v>58.878504672897293</v>
      </c>
      <c r="H3" s="1">
        <f t="shared" si="3"/>
        <v>841.12149532710271</v>
      </c>
      <c r="I3" s="38">
        <f t="shared" si="4"/>
        <v>0</v>
      </c>
      <c r="J3" s="74" t="s">
        <v>2</v>
      </c>
      <c r="K3" s="71"/>
      <c r="L3" s="74"/>
    </row>
    <row r="4" spans="1:12">
      <c r="A4" s="70">
        <v>40145</v>
      </c>
      <c r="B4" s="71">
        <v>900</v>
      </c>
      <c r="C4" s="72">
        <v>7.0000000000000007E-2</v>
      </c>
      <c r="D4" s="39">
        <f t="shared" si="0"/>
        <v>58.878504672897293</v>
      </c>
      <c r="E4" s="1">
        <f t="shared" si="1"/>
        <v>841.12149532710271</v>
      </c>
      <c r="F4" s="72">
        <v>7.0000000000000007E-2</v>
      </c>
      <c r="G4" s="38">
        <f t="shared" si="2"/>
        <v>58.878504672897293</v>
      </c>
      <c r="H4" s="1">
        <f t="shared" si="3"/>
        <v>841.12149532710271</v>
      </c>
      <c r="I4" s="38">
        <f t="shared" si="4"/>
        <v>0</v>
      </c>
      <c r="J4" s="74" t="s">
        <v>3</v>
      </c>
      <c r="K4" s="71"/>
      <c r="L4" s="74"/>
    </row>
    <row r="5" spans="1:12">
      <c r="A5" s="70">
        <v>40175</v>
      </c>
      <c r="B5" s="71">
        <v>4000</v>
      </c>
      <c r="C5" s="72">
        <v>7.0000000000000007E-2</v>
      </c>
      <c r="D5" s="39">
        <f t="shared" si="0"/>
        <v>261.68224299065423</v>
      </c>
      <c r="E5" s="1">
        <f t="shared" si="1"/>
        <v>3738.3177570093458</v>
      </c>
      <c r="F5" s="72">
        <v>7.0000000000000007E-2</v>
      </c>
      <c r="G5" s="38">
        <f t="shared" si="2"/>
        <v>261.68224299065423</v>
      </c>
      <c r="H5" s="1">
        <f t="shared" si="3"/>
        <v>3738.3177570093458</v>
      </c>
      <c r="I5" s="38">
        <f t="shared" si="4"/>
        <v>0</v>
      </c>
      <c r="J5" s="74" t="s">
        <v>4</v>
      </c>
      <c r="K5" s="71"/>
      <c r="L5" s="74"/>
    </row>
    <row r="6" spans="1:12">
      <c r="A6" s="70">
        <v>40206</v>
      </c>
      <c r="B6" s="71">
        <v>900</v>
      </c>
      <c r="C6" s="72">
        <v>7.0000000000000007E-2</v>
      </c>
      <c r="D6" s="39">
        <f t="shared" si="0"/>
        <v>58.878504672897293</v>
      </c>
      <c r="E6" s="1">
        <f t="shared" si="1"/>
        <v>841.12149532710271</v>
      </c>
      <c r="F6" s="72">
        <v>7.0000000000000007E-2</v>
      </c>
      <c r="G6" s="38">
        <f t="shared" si="2"/>
        <v>58.878504672897293</v>
      </c>
      <c r="H6" s="1">
        <f t="shared" si="3"/>
        <v>841.12149532710271</v>
      </c>
      <c r="I6" s="38">
        <f t="shared" si="4"/>
        <v>0</v>
      </c>
      <c r="J6" s="74" t="s">
        <v>5</v>
      </c>
      <c r="K6" s="71"/>
      <c r="L6" s="74"/>
    </row>
    <row r="7" spans="1:12">
      <c r="A7" s="70">
        <v>40237</v>
      </c>
      <c r="B7" s="71">
        <v>900</v>
      </c>
      <c r="C7" s="72">
        <v>7.0000000000000007E-2</v>
      </c>
      <c r="D7" s="39">
        <f t="shared" si="0"/>
        <v>58.878504672897293</v>
      </c>
      <c r="E7" s="1">
        <f t="shared" si="1"/>
        <v>841.12149532710271</v>
      </c>
      <c r="F7" s="72">
        <v>7.0000000000000007E-2</v>
      </c>
      <c r="G7" s="38">
        <f t="shared" si="2"/>
        <v>58.878504672897293</v>
      </c>
      <c r="H7" s="1">
        <f t="shared" si="3"/>
        <v>841.12149532710271</v>
      </c>
      <c r="I7" s="38">
        <f t="shared" si="4"/>
        <v>0</v>
      </c>
      <c r="J7" s="74" t="s">
        <v>6</v>
      </c>
      <c r="K7" s="71"/>
      <c r="L7" s="74"/>
    </row>
    <row r="8" spans="1:12">
      <c r="A8" s="70">
        <v>40265</v>
      </c>
      <c r="B8" s="71">
        <v>900</v>
      </c>
      <c r="C8" s="72">
        <v>7.0000000000000007E-2</v>
      </c>
      <c r="D8" s="39">
        <f t="shared" si="0"/>
        <v>58.878504672897293</v>
      </c>
      <c r="E8" s="1">
        <f t="shared" si="1"/>
        <v>841.12149532710271</v>
      </c>
      <c r="F8" s="72">
        <v>7.0000000000000007E-2</v>
      </c>
      <c r="G8" s="38">
        <f t="shared" si="2"/>
        <v>58.878504672897293</v>
      </c>
      <c r="H8" s="1">
        <f t="shared" si="3"/>
        <v>841.12149532710271</v>
      </c>
      <c r="I8" s="38">
        <f t="shared" si="4"/>
        <v>0</v>
      </c>
      <c r="J8" s="74" t="s">
        <v>7</v>
      </c>
      <c r="K8" s="71"/>
      <c r="L8" s="74"/>
    </row>
    <row r="9" spans="1:12">
      <c r="A9" s="70">
        <v>40296</v>
      </c>
      <c r="B9" s="71">
        <v>900</v>
      </c>
      <c r="C9" s="72">
        <v>7.0000000000000007E-2</v>
      </c>
      <c r="D9" s="39">
        <f t="shared" si="0"/>
        <v>58.878504672897293</v>
      </c>
      <c r="E9" s="1">
        <f t="shared" si="1"/>
        <v>841.12149532710271</v>
      </c>
      <c r="F9" s="72">
        <v>7.0000000000000007E-2</v>
      </c>
      <c r="G9" s="38">
        <f t="shared" si="2"/>
        <v>58.878504672897293</v>
      </c>
      <c r="H9" s="1">
        <f t="shared" si="3"/>
        <v>841.12149532710271</v>
      </c>
      <c r="I9" s="38">
        <f t="shared" si="4"/>
        <v>0</v>
      </c>
      <c r="J9" s="74" t="s">
        <v>8</v>
      </c>
      <c r="K9" s="71"/>
      <c r="L9" s="74"/>
    </row>
    <row r="10" spans="1:12">
      <c r="A10" s="70">
        <v>40326</v>
      </c>
      <c r="B10" s="71">
        <v>900</v>
      </c>
      <c r="C10" s="72">
        <v>7.0000000000000007E-2</v>
      </c>
      <c r="D10" s="39">
        <f t="shared" si="0"/>
        <v>58.878504672897293</v>
      </c>
      <c r="E10" s="1">
        <f t="shared" si="1"/>
        <v>841.12149532710271</v>
      </c>
      <c r="F10" s="72">
        <v>7.0000000000000007E-2</v>
      </c>
      <c r="G10" s="38">
        <f t="shared" si="2"/>
        <v>58.878504672897293</v>
      </c>
      <c r="H10" s="1">
        <f t="shared" si="3"/>
        <v>841.12149532710271</v>
      </c>
      <c r="I10" s="38">
        <f t="shared" si="4"/>
        <v>0</v>
      </c>
      <c r="J10" s="74" t="s">
        <v>9</v>
      </c>
      <c r="K10" s="71"/>
      <c r="L10" s="74"/>
    </row>
    <row r="11" spans="1:12">
      <c r="A11" s="70">
        <v>40359</v>
      </c>
      <c r="B11" s="71">
        <v>900</v>
      </c>
      <c r="C11" s="72">
        <v>7.0000000000000007E-2</v>
      </c>
      <c r="D11" s="39">
        <f t="shared" si="0"/>
        <v>58.878504672897293</v>
      </c>
      <c r="E11" s="1">
        <f t="shared" si="1"/>
        <v>841.12149532710271</v>
      </c>
      <c r="F11" s="72">
        <v>7.0000000000000007E-2</v>
      </c>
      <c r="G11" s="38">
        <f t="shared" si="2"/>
        <v>58.878504672897293</v>
      </c>
      <c r="H11" s="1">
        <f t="shared" si="3"/>
        <v>841.12149532710271</v>
      </c>
      <c r="I11" s="38">
        <f t="shared" si="4"/>
        <v>0</v>
      </c>
      <c r="J11" s="74" t="s">
        <v>10</v>
      </c>
      <c r="K11" s="71"/>
      <c r="L11" s="74"/>
    </row>
    <row r="12" spans="1:12">
      <c r="A12" s="70">
        <v>40389</v>
      </c>
      <c r="B12" s="71">
        <v>900</v>
      </c>
      <c r="C12" s="72">
        <v>7.0000000000000007E-2</v>
      </c>
      <c r="D12" s="38">
        <f t="shared" si="0"/>
        <v>58.878504672897293</v>
      </c>
      <c r="E12" s="1">
        <f t="shared" si="1"/>
        <v>841.12149532710271</v>
      </c>
      <c r="F12" s="72">
        <v>0.08</v>
      </c>
      <c r="G12" s="38">
        <f t="shared" si="2"/>
        <v>66.666666666666742</v>
      </c>
      <c r="H12" s="1">
        <f t="shared" si="3"/>
        <v>833.33333333333326</v>
      </c>
      <c r="I12" s="79">
        <f t="shared" si="4"/>
        <v>8.4112149532710223</v>
      </c>
      <c r="J12" s="74" t="s">
        <v>24</v>
      </c>
      <c r="K12" s="71"/>
      <c r="L12" s="74"/>
    </row>
    <row r="13" spans="1:12">
      <c r="A13" s="70">
        <v>40420</v>
      </c>
      <c r="B13" s="71">
        <v>900</v>
      </c>
      <c r="C13" s="72">
        <v>7.0000000000000007E-2</v>
      </c>
      <c r="D13" s="38">
        <f t="shared" si="0"/>
        <v>58.878504672897293</v>
      </c>
      <c r="E13" s="1">
        <f t="shared" si="1"/>
        <v>841.12149532710271</v>
      </c>
      <c r="F13" s="72">
        <v>0.08</v>
      </c>
      <c r="G13" s="38">
        <f t="shared" si="2"/>
        <v>66.666666666666742</v>
      </c>
      <c r="H13" s="1">
        <f t="shared" si="3"/>
        <v>833.33333333333326</v>
      </c>
      <c r="I13" s="79">
        <f t="shared" si="4"/>
        <v>8.4112149532710223</v>
      </c>
      <c r="J13" s="74" t="s">
        <v>11</v>
      </c>
      <c r="K13" s="71"/>
      <c r="L13" s="74"/>
    </row>
    <row r="14" spans="1:12">
      <c r="A14" s="70">
        <v>40451</v>
      </c>
      <c r="B14" s="71">
        <v>900</v>
      </c>
      <c r="C14" s="72">
        <v>7.0000000000000007E-2</v>
      </c>
      <c r="D14" s="38">
        <f t="shared" si="0"/>
        <v>58.878504672897293</v>
      </c>
      <c r="E14" s="1">
        <f t="shared" si="1"/>
        <v>841.12149532710271</v>
      </c>
      <c r="F14" s="72">
        <v>0.08</v>
      </c>
      <c r="G14" s="38">
        <f t="shared" si="2"/>
        <v>66.666666666666742</v>
      </c>
      <c r="H14" s="1">
        <f t="shared" si="3"/>
        <v>833.33333333333326</v>
      </c>
      <c r="I14" s="79">
        <f t="shared" si="4"/>
        <v>8.4112149532710223</v>
      </c>
      <c r="J14" s="74" t="s">
        <v>12</v>
      </c>
      <c r="K14" s="71"/>
      <c r="L14" s="74"/>
    </row>
    <row r="15" spans="1:12">
      <c r="A15" s="70">
        <v>40481</v>
      </c>
      <c r="B15" s="71">
        <v>900</v>
      </c>
      <c r="C15" s="72">
        <v>7.0000000000000007E-2</v>
      </c>
      <c r="D15" s="38">
        <f t="shared" si="0"/>
        <v>58.878504672897293</v>
      </c>
      <c r="E15" s="1">
        <f t="shared" si="1"/>
        <v>841.12149532710271</v>
      </c>
      <c r="F15" s="72">
        <v>0.08</v>
      </c>
      <c r="G15" s="38">
        <f t="shared" si="2"/>
        <v>66.666666666666742</v>
      </c>
      <c r="H15" s="1">
        <f t="shared" si="3"/>
        <v>833.33333333333326</v>
      </c>
      <c r="I15" s="79">
        <f t="shared" si="4"/>
        <v>8.4112149532710223</v>
      </c>
      <c r="J15" s="74" t="s">
        <v>2</v>
      </c>
      <c r="K15" s="71"/>
      <c r="L15" s="74"/>
    </row>
    <row r="16" spans="1:12">
      <c r="A16" s="70">
        <v>40512</v>
      </c>
      <c r="B16" s="71">
        <v>3000</v>
      </c>
      <c r="C16" s="72">
        <v>7.0000000000000007E-2</v>
      </c>
      <c r="D16" s="38">
        <f t="shared" si="0"/>
        <v>196.2616822429909</v>
      </c>
      <c r="E16" s="1">
        <f>+B16/(1+C16)</f>
        <v>2803.7383177570091</v>
      </c>
      <c r="F16" s="72">
        <v>0.08</v>
      </c>
      <c r="G16" s="38">
        <f t="shared" si="2"/>
        <v>222.22222222222263</v>
      </c>
      <c r="H16" s="1">
        <f t="shared" si="3"/>
        <v>2777.7777777777774</v>
      </c>
      <c r="I16" s="79">
        <f t="shared" si="4"/>
        <v>28.037383177570078</v>
      </c>
      <c r="J16" s="74" t="s">
        <v>3</v>
      </c>
      <c r="K16" s="71"/>
      <c r="L16" s="74"/>
    </row>
    <row r="17" spans="1:12">
      <c r="A17" s="70">
        <v>40542</v>
      </c>
      <c r="B17" s="71">
        <v>3000</v>
      </c>
      <c r="C17" s="72">
        <v>7.0000000000000007E-2</v>
      </c>
      <c r="D17" s="38">
        <f t="shared" si="0"/>
        <v>196.2616822429909</v>
      </c>
      <c r="E17" s="1">
        <f t="shared" si="1"/>
        <v>2803.7383177570091</v>
      </c>
      <c r="F17" s="72">
        <v>0.08</v>
      </c>
      <c r="G17" s="38">
        <f t="shared" si="2"/>
        <v>222.22222222222263</v>
      </c>
      <c r="H17" s="1">
        <f t="shared" si="3"/>
        <v>2777.7777777777774</v>
      </c>
      <c r="I17" s="79">
        <f t="shared" si="4"/>
        <v>28.037383177570078</v>
      </c>
      <c r="J17" s="74" t="s">
        <v>4</v>
      </c>
      <c r="K17" s="71"/>
      <c r="L17" s="74"/>
    </row>
    <row r="18" spans="1:12">
      <c r="A18" s="70">
        <v>40573</v>
      </c>
      <c r="B18" s="71">
        <v>3000</v>
      </c>
      <c r="C18" s="72">
        <v>7.0000000000000007E-2</v>
      </c>
      <c r="D18" s="38">
        <f t="shared" si="0"/>
        <v>196.2616822429909</v>
      </c>
      <c r="E18" s="1">
        <f t="shared" si="1"/>
        <v>2803.7383177570091</v>
      </c>
      <c r="F18" s="72">
        <v>0.08</v>
      </c>
      <c r="G18" s="38">
        <f t="shared" si="2"/>
        <v>222.22222222222263</v>
      </c>
      <c r="H18" s="1">
        <f t="shared" si="3"/>
        <v>2777.7777777777774</v>
      </c>
      <c r="I18" s="79">
        <f t="shared" si="4"/>
        <v>28.037383177570078</v>
      </c>
      <c r="J18" s="74" t="s">
        <v>5</v>
      </c>
      <c r="K18" s="71"/>
      <c r="L18" s="74"/>
    </row>
    <row r="19" spans="1:12">
      <c r="A19" s="70">
        <v>40602</v>
      </c>
      <c r="B19" s="71">
        <v>3000</v>
      </c>
      <c r="C19" s="72">
        <v>7.0000000000000007E-2</v>
      </c>
      <c r="D19" s="38">
        <f t="shared" si="0"/>
        <v>196.2616822429909</v>
      </c>
      <c r="E19" s="1">
        <f t="shared" si="1"/>
        <v>2803.7383177570091</v>
      </c>
      <c r="F19" s="72">
        <v>0.08</v>
      </c>
      <c r="G19" s="38">
        <f t="shared" si="2"/>
        <v>222.22222222222263</v>
      </c>
      <c r="H19" s="1">
        <f t="shared" si="3"/>
        <v>2777.7777777777774</v>
      </c>
      <c r="I19" s="79">
        <f t="shared" si="4"/>
        <v>28.037383177570078</v>
      </c>
      <c r="J19" s="74" t="s">
        <v>6</v>
      </c>
      <c r="K19" s="71"/>
      <c r="L19" s="74"/>
    </row>
    <row r="20" spans="1:12">
      <c r="A20" s="70">
        <v>40632</v>
      </c>
      <c r="B20" s="71">
        <v>3000</v>
      </c>
      <c r="C20" s="72">
        <v>7.0000000000000007E-2</v>
      </c>
      <c r="D20" s="38">
        <f t="shared" si="0"/>
        <v>196.2616822429909</v>
      </c>
      <c r="E20" s="1">
        <f t="shared" si="1"/>
        <v>2803.7383177570091</v>
      </c>
      <c r="F20" s="72">
        <v>0.08</v>
      </c>
      <c r="G20" s="38">
        <f t="shared" si="2"/>
        <v>222.22222222222263</v>
      </c>
      <c r="H20" s="1">
        <f t="shared" si="3"/>
        <v>2777.7777777777774</v>
      </c>
      <c r="I20" s="79">
        <f t="shared" si="4"/>
        <v>28.037383177570078</v>
      </c>
      <c r="J20" s="74" t="s">
        <v>7</v>
      </c>
      <c r="K20" s="71"/>
      <c r="L20" s="74"/>
    </row>
    <row r="21" spans="1:12">
      <c r="A21" s="70">
        <v>40663</v>
      </c>
      <c r="B21" s="71">
        <v>3000</v>
      </c>
      <c r="C21" s="72">
        <v>7.0000000000000007E-2</v>
      </c>
      <c r="D21" s="38">
        <f t="shared" si="0"/>
        <v>196.2616822429909</v>
      </c>
      <c r="E21" s="1">
        <f t="shared" si="1"/>
        <v>2803.7383177570091</v>
      </c>
      <c r="F21" s="72">
        <v>0.08</v>
      </c>
      <c r="G21" s="38">
        <f t="shared" si="2"/>
        <v>222.22222222222263</v>
      </c>
      <c r="H21" s="1">
        <f t="shared" si="3"/>
        <v>2777.7777777777774</v>
      </c>
      <c r="I21" s="79">
        <f t="shared" si="4"/>
        <v>28.037383177570078</v>
      </c>
      <c r="J21" s="74" t="s">
        <v>8</v>
      </c>
      <c r="K21" s="71"/>
      <c r="L21" s="74"/>
    </row>
    <row r="22" spans="1:12">
      <c r="A22" s="70">
        <v>40693</v>
      </c>
      <c r="B22" s="71"/>
      <c r="C22" s="72"/>
      <c r="D22" s="38">
        <f t="shared" si="0"/>
        <v>0</v>
      </c>
      <c r="E22" s="1">
        <f t="shared" si="1"/>
        <v>0</v>
      </c>
      <c r="F22" s="72"/>
      <c r="G22" s="38">
        <f t="shared" si="2"/>
        <v>0</v>
      </c>
      <c r="H22" s="1">
        <f t="shared" si="3"/>
        <v>0</v>
      </c>
      <c r="I22" s="38">
        <f t="shared" si="4"/>
        <v>0</v>
      </c>
      <c r="J22" s="74"/>
      <c r="K22" s="71">
        <v>1686</v>
      </c>
      <c r="L22" s="74" t="s">
        <v>33</v>
      </c>
    </row>
    <row r="23" spans="1:12">
      <c r="A23" s="70">
        <v>40752</v>
      </c>
      <c r="B23" s="73"/>
      <c r="C23" s="72"/>
      <c r="D23" s="38">
        <f t="shared" si="0"/>
        <v>0</v>
      </c>
      <c r="E23" s="1">
        <f t="shared" si="1"/>
        <v>0</v>
      </c>
      <c r="F23" s="72"/>
      <c r="G23" s="38">
        <f t="shared" si="2"/>
        <v>0</v>
      </c>
      <c r="H23" s="1">
        <f t="shared" si="3"/>
        <v>0</v>
      </c>
      <c r="I23" s="38">
        <f t="shared" si="4"/>
        <v>0</v>
      </c>
      <c r="J23" s="74"/>
      <c r="K23" s="71">
        <v>1716</v>
      </c>
      <c r="L23" s="74" t="s">
        <v>14</v>
      </c>
    </row>
    <row r="24" spans="1:12">
      <c r="A24" s="70">
        <v>40783</v>
      </c>
      <c r="B24" s="71">
        <v>1250</v>
      </c>
      <c r="C24" s="72">
        <v>0.04</v>
      </c>
      <c r="D24" s="38">
        <f t="shared" si="0"/>
        <v>48.076923076923094</v>
      </c>
      <c r="E24" s="1">
        <f t="shared" si="1"/>
        <v>1201.9230769230769</v>
      </c>
      <c r="F24" s="72">
        <v>0.04</v>
      </c>
      <c r="G24" s="38">
        <f t="shared" si="2"/>
        <v>48.076923076923094</v>
      </c>
      <c r="H24" s="1">
        <f t="shared" si="3"/>
        <v>1201.9230769230769</v>
      </c>
      <c r="I24" s="38">
        <f t="shared" si="4"/>
        <v>0</v>
      </c>
      <c r="J24" s="74" t="s">
        <v>11</v>
      </c>
      <c r="K24" s="71"/>
      <c r="L24" s="74"/>
    </row>
    <row r="25" spans="1:12">
      <c r="A25" s="70">
        <v>40814</v>
      </c>
      <c r="B25" s="71">
        <v>1250</v>
      </c>
      <c r="C25" s="72">
        <v>0.04</v>
      </c>
      <c r="D25" s="38">
        <f t="shared" si="0"/>
        <v>48.076923076923094</v>
      </c>
      <c r="E25" s="1">
        <f t="shared" si="1"/>
        <v>1201.9230769230769</v>
      </c>
      <c r="F25" s="72">
        <v>0.04</v>
      </c>
      <c r="G25" s="38">
        <f t="shared" si="2"/>
        <v>48.076923076923094</v>
      </c>
      <c r="H25" s="1">
        <f t="shared" si="3"/>
        <v>1201.9230769230769</v>
      </c>
      <c r="I25" s="38">
        <f t="shared" si="4"/>
        <v>0</v>
      </c>
      <c r="J25" s="74" t="s">
        <v>12</v>
      </c>
      <c r="K25" s="71"/>
      <c r="L25" s="74"/>
    </row>
    <row r="26" spans="1:12">
      <c r="A26" s="70"/>
      <c r="B26" s="71"/>
      <c r="C26" s="72"/>
      <c r="D26" s="38">
        <f t="shared" si="0"/>
        <v>0</v>
      </c>
      <c r="E26" s="1">
        <f t="shared" si="1"/>
        <v>0</v>
      </c>
      <c r="F26" s="72"/>
      <c r="G26" s="38">
        <f t="shared" si="2"/>
        <v>0</v>
      </c>
      <c r="H26" s="1">
        <f t="shared" si="3"/>
        <v>0</v>
      </c>
      <c r="I26" s="38">
        <f t="shared" si="4"/>
        <v>0</v>
      </c>
      <c r="J26" s="74"/>
      <c r="K26" s="71"/>
      <c r="L26" s="74"/>
    </row>
    <row r="27" spans="1:12">
      <c r="A27" s="70"/>
      <c r="B27" s="71"/>
      <c r="C27" s="72"/>
      <c r="D27" s="38">
        <f t="shared" si="0"/>
        <v>0</v>
      </c>
      <c r="E27" s="1">
        <f t="shared" si="1"/>
        <v>0</v>
      </c>
      <c r="F27" s="72"/>
      <c r="G27" s="38">
        <f t="shared" si="2"/>
        <v>0</v>
      </c>
      <c r="H27" s="1">
        <f t="shared" si="3"/>
        <v>0</v>
      </c>
      <c r="I27" s="38">
        <f t="shared" si="4"/>
        <v>0</v>
      </c>
      <c r="J27" s="74"/>
      <c r="K27" s="71"/>
      <c r="L27" s="74"/>
    </row>
    <row r="28" spans="1:12">
      <c r="A28" s="70"/>
      <c r="B28" s="71"/>
      <c r="C28" s="72"/>
      <c r="D28" s="38">
        <f t="shared" si="0"/>
        <v>0</v>
      </c>
      <c r="E28" s="1">
        <f t="shared" si="1"/>
        <v>0</v>
      </c>
      <c r="F28" s="72"/>
      <c r="G28" s="38">
        <f t="shared" si="2"/>
        <v>0</v>
      </c>
      <c r="H28" s="1">
        <f t="shared" si="3"/>
        <v>0</v>
      </c>
      <c r="I28" s="38">
        <f t="shared" si="4"/>
        <v>0</v>
      </c>
      <c r="J28" s="74"/>
      <c r="K28" s="71"/>
      <c r="L28" s="74"/>
    </row>
    <row r="29" spans="1:12">
      <c r="A29" s="70"/>
      <c r="B29" s="71"/>
      <c r="C29" s="72"/>
      <c r="D29" s="38">
        <f t="shared" si="0"/>
        <v>0</v>
      </c>
      <c r="E29" s="1">
        <f t="shared" si="1"/>
        <v>0</v>
      </c>
      <c r="F29" s="72"/>
      <c r="G29" s="38">
        <f t="shared" si="2"/>
        <v>0</v>
      </c>
      <c r="H29" s="1">
        <f t="shared" si="3"/>
        <v>0</v>
      </c>
      <c r="I29" s="38">
        <f t="shared" si="4"/>
        <v>0</v>
      </c>
      <c r="J29" s="74"/>
      <c r="K29" s="71"/>
      <c r="L29" s="74"/>
    </row>
    <row r="30" spans="1:12">
      <c r="A30" s="70"/>
      <c r="B30" s="71"/>
      <c r="C30" s="72"/>
      <c r="D30" s="38">
        <f t="shared" si="0"/>
        <v>0</v>
      </c>
      <c r="E30" s="1">
        <f t="shared" si="1"/>
        <v>0</v>
      </c>
      <c r="F30" s="72"/>
      <c r="G30" s="38">
        <f t="shared" si="2"/>
        <v>0</v>
      </c>
      <c r="H30" s="1">
        <f t="shared" si="3"/>
        <v>0</v>
      </c>
      <c r="I30" s="38">
        <f t="shared" si="4"/>
        <v>0</v>
      </c>
      <c r="J30" s="74"/>
      <c r="K30" s="71"/>
      <c r="L30" s="74"/>
    </row>
    <row r="31" spans="1:12">
      <c r="A31" s="70"/>
      <c r="B31" s="71"/>
      <c r="C31" s="72"/>
      <c r="D31" s="38">
        <f t="shared" si="0"/>
        <v>0</v>
      </c>
      <c r="E31" s="1">
        <f t="shared" si="1"/>
        <v>0</v>
      </c>
      <c r="F31" s="72"/>
      <c r="G31" s="38">
        <f t="shared" si="2"/>
        <v>0</v>
      </c>
      <c r="H31" s="1">
        <f t="shared" si="3"/>
        <v>0</v>
      </c>
      <c r="I31" s="38">
        <f t="shared" si="4"/>
        <v>0</v>
      </c>
      <c r="J31" s="74"/>
      <c r="K31" s="71"/>
      <c r="L31" s="74"/>
    </row>
    <row r="32" spans="1:12">
      <c r="A32" s="70"/>
      <c r="B32" s="71"/>
      <c r="C32" s="72"/>
      <c r="D32" s="38">
        <f t="shared" si="0"/>
        <v>0</v>
      </c>
      <c r="E32" s="1">
        <f t="shared" si="1"/>
        <v>0</v>
      </c>
      <c r="F32" s="72"/>
      <c r="G32" s="38">
        <f t="shared" si="2"/>
        <v>0</v>
      </c>
      <c r="H32" s="1">
        <f t="shared" si="3"/>
        <v>0</v>
      </c>
      <c r="I32" s="38">
        <f t="shared" si="4"/>
        <v>0</v>
      </c>
      <c r="J32" s="74"/>
      <c r="K32" s="71"/>
      <c r="L32" s="74"/>
    </row>
    <row r="33" spans="1:12">
      <c r="A33" s="70"/>
      <c r="B33" s="71"/>
      <c r="C33" s="72"/>
      <c r="D33" s="38">
        <f t="shared" si="0"/>
        <v>0</v>
      </c>
      <c r="E33" s="1">
        <f t="shared" si="1"/>
        <v>0</v>
      </c>
      <c r="F33" s="72"/>
      <c r="G33" s="38">
        <f t="shared" si="2"/>
        <v>0</v>
      </c>
      <c r="H33" s="1">
        <f t="shared" si="3"/>
        <v>0</v>
      </c>
      <c r="I33" s="38">
        <f t="shared" si="4"/>
        <v>0</v>
      </c>
      <c r="J33" s="74"/>
      <c r="K33" s="71"/>
      <c r="L33" s="74"/>
    </row>
    <row r="34" spans="1:12">
      <c r="A34" s="70"/>
      <c r="B34" s="71"/>
      <c r="C34" s="72"/>
      <c r="D34" s="38">
        <f t="shared" si="0"/>
        <v>0</v>
      </c>
      <c r="E34" s="1">
        <f t="shared" si="1"/>
        <v>0</v>
      </c>
      <c r="F34" s="72"/>
      <c r="G34" s="38">
        <f t="shared" si="2"/>
        <v>0</v>
      </c>
      <c r="H34" s="1">
        <f t="shared" si="3"/>
        <v>0</v>
      </c>
      <c r="I34" s="38">
        <f t="shared" si="4"/>
        <v>0</v>
      </c>
      <c r="J34" s="74"/>
      <c r="K34" s="71"/>
      <c r="L34" s="74"/>
    </row>
    <row r="35" spans="1:12">
      <c r="A35" s="70"/>
      <c r="B35" s="71"/>
      <c r="C35" s="72"/>
      <c r="D35" s="38">
        <f t="shared" si="0"/>
        <v>0</v>
      </c>
      <c r="E35" s="1">
        <f t="shared" si="1"/>
        <v>0</v>
      </c>
      <c r="F35" s="72"/>
      <c r="G35" s="38">
        <f t="shared" si="2"/>
        <v>0</v>
      </c>
      <c r="H35" s="1">
        <f t="shared" si="3"/>
        <v>0</v>
      </c>
      <c r="I35" s="38">
        <f t="shared" si="4"/>
        <v>0</v>
      </c>
      <c r="J35" s="74"/>
      <c r="K35" s="71"/>
      <c r="L35" s="74"/>
    </row>
    <row r="36" spans="1:12">
      <c r="A36" s="70"/>
      <c r="B36" s="71"/>
      <c r="C36" s="72"/>
      <c r="D36" s="38">
        <f t="shared" si="0"/>
        <v>0</v>
      </c>
      <c r="E36" s="1">
        <f t="shared" si="1"/>
        <v>0</v>
      </c>
      <c r="F36" s="72"/>
      <c r="G36" s="38">
        <f t="shared" si="2"/>
        <v>0</v>
      </c>
      <c r="H36" s="1">
        <f t="shared" si="3"/>
        <v>0</v>
      </c>
      <c r="I36" s="38">
        <f t="shared" si="4"/>
        <v>0</v>
      </c>
      <c r="J36" s="74"/>
      <c r="K36" s="71"/>
      <c r="L36" s="74"/>
    </row>
    <row r="37" spans="1:12">
      <c r="A37" s="70"/>
      <c r="B37" s="71"/>
      <c r="C37" s="72"/>
      <c r="D37" s="38">
        <f t="shared" si="0"/>
        <v>0</v>
      </c>
      <c r="E37" s="1">
        <f t="shared" si="1"/>
        <v>0</v>
      </c>
      <c r="F37" s="72"/>
      <c r="G37" s="38">
        <f t="shared" si="2"/>
        <v>0</v>
      </c>
      <c r="H37" s="1">
        <f t="shared" si="3"/>
        <v>0</v>
      </c>
      <c r="I37" s="38">
        <f t="shared" si="4"/>
        <v>0</v>
      </c>
      <c r="J37" s="74"/>
      <c r="K37" s="71"/>
      <c r="L37" s="74"/>
    </row>
    <row r="38" spans="1:12">
      <c r="A38" s="70"/>
      <c r="B38" s="71"/>
      <c r="C38" s="72"/>
      <c r="D38" s="38">
        <f t="shared" si="0"/>
        <v>0</v>
      </c>
      <c r="E38" s="1">
        <f t="shared" si="1"/>
        <v>0</v>
      </c>
      <c r="F38" s="72"/>
      <c r="G38" s="38">
        <f t="shared" si="2"/>
        <v>0</v>
      </c>
      <c r="H38" s="1">
        <f t="shared" si="3"/>
        <v>0</v>
      </c>
      <c r="I38" s="38">
        <f t="shared" si="4"/>
        <v>0</v>
      </c>
      <c r="J38" s="74"/>
      <c r="K38" s="71"/>
      <c r="L38" s="74"/>
    </row>
    <row r="39" spans="1:12">
      <c r="A39" s="70"/>
      <c r="B39" s="71"/>
      <c r="C39" s="72"/>
      <c r="D39" s="38">
        <f t="shared" si="0"/>
        <v>0</v>
      </c>
      <c r="E39" s="1">
        <f t="shared" si="1"/>
        <v>0</v>
      </c>
      <c r="F39" s="72"/>
      <c r="G39" s="38">
        <f t="shared" si="2"/>
        <v>0</v>
      </c>
      <c r="H39" s="1">
        <f t="shared" si="3"/>
        <v>0</v>
      </c>
      <c r="I39" s="38">
        <f t="shared" si="4"/>
        <v>0</v>
      </c>
      <c r="J39" s="74"/>
      <c r="K39" s="71"/>
      <c r="L39" s="74"/>
    </row>
    <row r="40" spans="1:12">
      <c r="A40" s="70"/>
      <c r="B40" s="71"/>
      <c r="C40" s="72"/>
      <c r="D40" s="38">
        <f t="shared" si="0"/>
        <v>0</v>
      </c>
      <c r="E40" s="1">
        <f t="shared" si="1"/>
        <v>0</v>
      </c>
      <c r="F40" s="72"/>
      <c r="G40" s="38">
        <f t="shared" si="2"/>
        <v>0</v>
      </c>
      <c r="H40" s="1">
        <f t="shared" si="3"/>
        <v>0</v>
      </c>
      <c r="I40" s="38">
        <f t="shared" si="4"/>
        <v>0</v>
      </c>
      <c r="J40" s="74"/>
      <c r="K40" s="71"/>
      <c r="L40" s="74"/>
    </row>
    <row r="41" spans="1:12">
      <c r="A41" s="6" t="s">
        <v>49</v>
      </c>
      <c r="B41" s="7">
        <f>SUM(B2:B40)</f>
        <v>57300</v>
      </c>
      <c r="C41" s="85"/>
      <c r="D41" s="40">
        <f>SUM(D2:D40)</f>
        <v>3681.2005751258121</v>
      </c>
      <c r="E41" s="7">
        <f>SUM(E2:E40)</f>
        <v>53618.799424874167</v>
      </c>
      <c r="F41" s="7"/>
      <c r="G41" s="40">
        <f>SUM(G2:G40)</f>
        <v>3868.1164629762816</v>
      </c>
      <c r="H41" s="7">
        <f>SUM(H2:H40)</f>
        <v>53431.883537023721</v>
      </c>
      <c r="I41" s="33">
        <f>SUM(I2:I40)</f>
        <v>201.86915887850455</v>
      </c>
      <c r="J41" s="5"/>
      <c r="K41" s="7">
        <f>SUM(K2:K40)</f>
        <v>3552.7799999999997</v>
      </c>
      <c r="L41" s="8"/>
    </row>
    <row r="42" spans="1:12" s="4" customFormat="1">
      <c r="A42" s="9"/>
      <c r="B42" s="10"/>
      <c r="C42" s="10"/>
      <c r="D42" s="41"/>
      <c r="E42" s="10"/>
      <c r="F42" s="10"/>
      <c r="G42" s="41"/>
      <c r="H42" s="10"/>
      <c r="I42" s="11"/>
      <c r="J42" s="11"/>
    </row>
    <row r="43" spans="1:12" s="4" customFormat="1">
      <c r="D43" s="41"/>
      <c r="F43" s="10"/>
      <c r="G43" s="41"/>
      <c r="I43" s="11"/>
      <c r="J43" s="11"/>
    </row>
    <row r="44" spans="1:12" s="4" customFormat="1">
      <c r="D44" s="41"/>
      <c r="F44" s="10"/>
      <c r="G44" s="41"/>
      <c r="I44" s="11"/>
      <c r="J44" s="11"/>
    </row>
    <row r="45" spans="1:12" s="4" customFormat="1">
      <c r="B45" s="78"/>
      <c r="D45" s="41"/>
      <c r="F45" s="10"/>
      <c r="G45" s="41"/>
      <c r="I45" s="11"/>
      <c r="J45" s="11"/>
    </row>
    <row r="46" spans="1:12" s="4" customFormat="1">
      <c r="D46" s="41"/>
      <c r="F46" s="10"/>
      <c r="G46" s="41"/>
      <c r="I46" s="11"/>
      <c r="J46" s="11"/>
    </row>
    <row r="48" spans="1:12">
      <c r="D48" s="38"/>
      <c r="F48" s="1"/>
      <c r="G48" s="38"/>
    </row>
    <row r="49" spans="4:7">
      <c r="D49" s="38"/>
      <c r="F49" s="1"/>
      <c r="G49" s="38"/>
    </row>
    <row r="51" spans="4:7">
      <c r="D51" s="38"/>
      <c r="F51" s="1"/>
      <c r="G51" s="38"/>
    </row>
    <row r="52" spans="4:7">
      <c r="D52" s="38"/>
      <c r="F52" s="1"/>
      <c r="G52" s="38"/>
    </row>
    <row r="53" spans="4:7">
      <c r="D53" s="38"/>
      <c r="F53" s="1"/>
      <c r="G53" s="38"/>
    </row>
    <row r="54" spans="4:7">
      <c r="D54" s="39"/>
      <c r="F54" s="3"/>
      <c r="G54" s="39"/>
    </row>
  </sheetData>
  <phoneticPr fontId="6" type="noConversion"/>
  <pageMargins left="0.23622047244094491" right="0.23622047244094491" top="0.74803149606299213" bottom="0.74803149606299213" header="0.31496062992125984" footer="0.31496062992125984"/>
  <pageSetup paperSize="9" scale="78" orientation="landscape" horizontalDpi="4294967293" verticalDpi="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C24" sqref="C24"/>
    </sheetView>
  </sheetViews>
  <sheetFormatPr baseColWidth="10" defaultRowHeight="12.75"/>
  <cols>
    <col min="1" max="1" width="30.85546875" customWidth="1"/>
    <col min="2" max="2" width="13" customWidth="1"/>
    <col min="4" max="4" width="26.7109375" customWidth="1"/>
    <col min="5" max="5" width="12.140625" bestFit="1" customWidth="1"/>
    <col min="6" max="6" width="13.5703125" bestFit="1" customWidth="1"/>
    <col min="7" max="7" width="14" customWidth="1"/>
  </cols>
  <sheetData>
    <row r="1" spans="1:7">
      <c r="C1" s="49"/>
      <c r="D1" s="89"/>
      <c r="E1" s="4"/>
      <c r="F1" s="4"/>
      <c r="G1" s="90"/>
    </row>
    <row r="2" spans="1:7">
      <c r="C2" s="49"/>
      <c r="D2" s="87" t="s">
        <v>51</v>
      </c>
      <c r="E2" s="88"/>
      <c r="F2" s="76">
        <v>1585.72</v>
      </c>
      <c r="G2" s="76">
        <v>1970.8</v>
      </c>
    </row>
    <row r="3" spans="1:7" ht="13.5" thickBot="1">
      <c r="D3" s="86"/>
      <c r="E3" s="63" t="s">
        <v>43</v>
      </c>
      <c r="F3" s="63" t="s">
        <v>36</v>
      </c>
      <c r="G3" s="63" t="s">
        <v>37</v>
      </c>
    </row>
    <row r="4" spans="1:7">
      <c r="D4" s="44" t="s">
        <v>29</v>
      </c>
      <c r="E4" s="91">
        <v>84.37</v>
      </c>
      <c r="F4" s="52">
        <f>E4*F2</f>
        <v>133787.19640000002</v>
      </c>
      <c r="G4" s="50">
        <f>E4*G2</f>
        <v>166276.39600000001</v>
      </c>
    </row>
    <row r="5" spans="1:7" ht="13.5" thickBot="1">
      <c r="A5" s="16"/>
      <c r="B5" s="24"/>
      <c r="C5" s="10"/>
      <c r="D5" s="45" t="s">
        <v>30</v>
      </c>
      <c r="E5" s="92">
        <v>25.05</v>
      </c>
      <c r="F5" s="53">
        <f>E5*F2*0.6</f>
        <v>23833.371599999999</v>
      </c>
      <c r="G5" s="51">
        <f>E5*G2*0.5</f>
        <v>24684.27</v>
      </c>
    </row>
    <row r="6" spans="1:7">
      <c r="A6" s="17" t="s">
        <v>21</v>
      </c>
      <c r="B6" s="75">
        <v>202757.62</v>
      </c>
      <c r="D6" s="46" t="s">
        <v>32</v>
      </c>
      <c r="E6" s="92">
        <v>6.34</v>
      </c>
      <c r="F6" s="53">
        <f>E6*F2*0.6</f>
        <v>6032.07888</v>
      </c>
      <c r="G6" s="51">
        <f>E6*G2*0.5</f>
        <v>6247.4359999999997</v>
      </c>
    </row>
    <row r="7" spans="1:7">
      <c r="A7" s="18" t="s">
        <v>45</v>
      </c>
      <c r="B7" s="47">
        <f>F8</f>
        <v>187486.01848000003</v>
      </c>
      <c r="C7" s="1"/>
      <c r="D7" s="45" t="s">
        <v>31</v>
      </c>
      <c r="E7" s="92">
        <v>25.05</v>
      </c>
      <c r="F7" s="53">
        <f>E7*F2*0.6</f>
        <v>23833.371599999999</v>
      </c>
      <c r="G7" s="51">
        <f>E7*G2*0.3</f>
        <v>14810.562</v>
      </c>
    </row>
    <row r="8" spans="1:7" ht="13.5" thickBot="1">
      <c r="A8" s="19" t="s">
        <v>53</v>
      </c>
      <c r="B8" s="25">
        <f>B6-B7</f>
        <v>15271.601519999967</v>
      </c>
      <c r="C8" s="1"/>
      <c r="D8" s="54"/>
      <c r="E8" s="64"/>
      <c r="F8" s="65">
        <f>SUM(F4:F7)</f>
        <v>187486.01848000003</v>
      </c>
      <c r="G8" s="66">
        <f>SUM(G4:G7)</f>
        <v>212018.66399999999</v>
      </c>
    </row>
    <row r="9" spans="1:7" ht="13.5" thickBot="1">
      <c r="A9" s="20"/>
      <c r="B9" s="34"/>
      <c r="C9" s="1"/>
      <c r="D9" s="55" t="s">
        <v>34</v>
      </c>
      <c r="E9" s="67"/>
      <c r="F9" s="68">
        <f>B18/F8</f>
        <v>0.81920904717166176</v>
      </c>
      <c r="G9" s="69">
        <f>B18/G8</f>
        <v>0.7244185000477571</v>
      </c>
    </row>
    <row r="10" spans="1:7">
      <c r="A10" s="20"/>
      <c r="B10" s="34"/>
      <c r="C10" s="1"/>
      <c r="D10" s="1"/>
    </row>
    <row r="11" spans="1:7" ht="13.5" thickBot="1">
      <c r="A11" s="93" t="s">
        <v>48</v>
      </c>
      <c r="B11" s="94"/>
      <c r="C11" s="1"/>
      <c r="D11" s="95"/>
      <c r="E11" s="95"/>
    </row>
    <row r="12" spans="1:7">
      <c r="A12" s="17" t="s">
        <v>22</v>
      </c>
      <c r="B12" s="26">
        <f>Aportaciones!B41</f>
        <v>57300</v>
      </c>
      <c r="C12" s="1"/>
      <c r="D12" s="20"/>
      <c r="E12" s="58"/>
    </row>
    <row r="13" spans="1:7" ht="13.5" thickBot="1">
      <c r="A13" s="18" t="s">
        <v>18</v>
      </c>
      <c r="B13" s="27">
        <f>Aportaciones!D41</f>
        <v>3681.2005751258121</v>
      </c>
      <c r="C13" s="1"/>
      <c r="D13" s="20"/>
      <c r="E13" s="43"/>
    </row>
    <row r="14" spans="1:7" ht="13.5" thickBot="1">
      <c r="A14" s="19" t="s">
        <v>20</v>
      </c>
      <c r="B14" s="28">
        <f>Aportaciones!E41</f>
        <v>53618.799424874167</v>
      </c>
      <c r="C14" s="1"/>
      <c r="D14" s="96" t="s">
        <v>38</v>
      </c>
      <c r="E14" s="97"/>
    </row>
    <row r="15" spans="1:7">
      <c r="A15" s="17" t="s">
        <v>19</v>
      </c>
      <c r="B15" s="29">
        <f>B6-B14</f>
        <v>149138.82057512584</v>
      </c>
      <c r="C15" s="1"/>
      <c r="D15" s="13" t="s">
        <v>16</v>
      </c>
      <c r="E15" s="22">
        <f>SUM(Aportaciones!D2:D21)</f>
        <v>3585.0467289719663</v>
      </c>
    </row>
    <row r="16" spans="1:7">
      <c r="A16" s="18" t="s">
        <v>41</v>
      </c>
      <c r="B16" s="77">
        <v>0.04</v>
      </c>
      <c r="C16" s="1"/>
      <c r="D16" s="14" t="s">
        <v>17</v>
      </c>
      <c r="E16" s="23">
        <f>SUM(Aportaciones!G2:G21)</f>
        <v>3771.9626168224358</v>
      </c>
    </row>
    <row r="17" spans="1:5">
      <c r="A17" s="18" t="s">
        <v>42</v>
      </c>
      <c r="B17" s="30">
        <f>B15*B16</f>
        <v>5965.5528230050331</v>
      </c>
      <c r="D17" s="14" t="s">
        <v>15</v>
      </c>
      <c r="E17" s="23">
        <f>SUM(Aportaciones!I2:I21)</f>
        <v>201.86915887850455</v>
      </c>
    </row>
    <row r="18" spans="1:5" ht="13.5" thickBot="1">
      <c r="A18" s="19" t="s">
        <v>23</v>
      </c>
      <c r="B18" s="31">
        <f>B15+B17-E19</f>
        <v>153590.24255700939</v>
      </c>
      <c r="D18" s="14" t="s">
        <v>46</v>
      </c>
      <c r="E18" s="80">
        <v>1716</v>
      </c>
    </row>
    <row r="19" spans="1:5" ht="13.5" thickBot="1">
      <c r="A19" s="21"/>
      <c r="B19" s="32"/>
      <c r="D19" s="19" t="s">
        <v>47</v>
      </c>
      <c r="E19" s="81">
        <f>E18-E17</f>
        <v>1514.1308411214955</v>
      </c>
    </row>
    <row r="20" spans="1:5">
      <c r="A20" s="17" t="s">
        <v>35</v>
      </c>
      <c r="B20" s="29">
        <f>B6+B21</f>
        <v>212404.37339813085</v>
      </c>
      <c r="D20" s="20"/>
      <c r="E20" s="58"/>
    </row>
    <row r="21" spans="1:5" ht="13.5" thickBot="1">
      <c r="A21" s="19" t="s">
        <v>26</v>
      </c>
      <c r="B21" s="48">
        <f>B13+B17</f>
        <v>9646.7533981308443</v>
      </c>
      <c r="D21" s="56"/>
      <c r="E21" s="57"/>
    </row>
    <row r="22" spans="1:5">
      <c r="A22" s="15"/>
      <c r="B22" s="15"/>
      <c r="D22" s="20"/>
      <c r="E22" s="34"/>
    </row>
    <row r="23" spans="1:5">
      <c r="A23" s="15"/>
      <c r="B23" s="15"/>
      <c r="D23" s="20"/>
      <c r="E23" s="34"/>
    </row>
    <row r="24" spans="1:5">
      <c r="A24" s="60"/>
      <c r="B24" s="61"/>
      <c r="D24" s="49"/>
      <c r="E24" s="49"/>
    </row>
    <row r="25" spans="1:5">
      <c r="A25" s="60"/>
      <c r="B25" s="62"/>
    </row>
    <row r="26" spans="1:5">
      <c r="A26" s="59"/>
      <c r="B26" s="49"/>
      <c r="E26" s="1"/>
    </row>
    <row r="28" spans="1:5">
      <c r="A28" s="1"/>
    </row>
  </sheetData>
  <mergeCells count="3">
    <mergeCell ref="A11:B11"/>
    <mergeCell ref="D11:E11"/>
    <mergeCell ref="D14:E14"/>
  </mergeCells>
  <pageMargins left="0.7" right="0.7" top="0.75" bottom="0.75" header="0.3" footer="0.3"/>
  <pageSetup paperSize="9" orientation="landscape" horizontalDpi="4294967293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Aportaciones</vt:lpstr>
      <vt:lpstr>Resumen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.</cp:lastModifiedBy>
  <cp:lastPrinted>2011-09-16T15:58:06Z</cp:lastPrinted>
  <dcterms:created xsi:type="dcterms:W3CDTF">1996-11-27T10:00:04Z</dcterms:created>
  <dcterms:modified xsi:type="dcterms:W3CDTF">2011-10-07T15:50:21Z</dcterms:modified>
</cp:coreProperties>
</file>