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660" windowHeight="4500" activeTab="0"/>
  </bookViews>
  <sheets>
    <sheet name="Calculos" sheetId="1" r:id="rId1"/>
  </sheets>
  <definedNames>
    <definedName name="datos">'Calculos'!$A$1:$W$13</definedName>
  </definedNames>
  <calcPr fullCalcOnLoad="1"/>
</workbook>
</file>

<file path=xl/sharedStrings.xml><?xml version="1.0" encoding="utf-8"?>
<sst xmlns="http://schemas.openxmlformats.org/spreadsheetml/2006/main" count="51" uniqueCount="45">
  <si>
    <t>Cuota</t>
  </si>
  <si>
    <t>Interés 1º año</t>
  </si>
  <si>
    <t>Comisión apertura</t>
  </si>
  <si>
    <t>Impuesto A.J.D.</t>
  </si>
  <si>
    <t>Notario</t>
  </si>
  <si>
    <t>Registro</t>
  </si>
  <si>
    <t>Gestoría</t>
  </si>
  <si>
    <t>Gastos aproximados de hipoteca nueva</t>
  </si>
  <si>
    <t>Gastos aproximados compra-venta</t>
  </si>
  <si>
    <t>Impuestos</t>
  </si>
  <si>
    <t>Total</t>
  </si>
  <si>
    <t>SabadellAtlántico</t>
  </si>
  <si>
    <t>TAE</t>
  </si>
  <si>
    <t>Bancaja</t>
  </si>
  <si>
    <t>Tasación</t>
  </si>
  <si>
    <t>Nota del registro</t>
  </si>
  <si>
    <t>Gastos previos constitución hipoteca</t>
  </si>
  <si>
    <t>TOTAL GASTOS</t>
  </si>
  <si>
    <t>eBankinter</t>
  </si>
  <si>
    <t>Gestión</t>
  </si>
  <si>
    <t>CaixaGalicia</t>
  </si>
  <si>
    <t>TOTAL A PAGAR ESTIMADO</t>
  </si>
  <si>
    <t>Caja España</t>
  </si>
  <si>
    <t>Interés resto</t>
  </si>
  <si>
    <t>Barclays</t>
  </si>
  <si>
    <t>Caja Navarra</t>
  </si>
  <si>
    <t>uno-e</t>
  </si>
  <si>
    <t>ing</t>
  </si>
  <si>
    <t>Denominación Comercial</t>
  </si>
  <si>
    <t>Multiopción</t>
  </si>
  <si>
    <t>IVA ya pagado</t>
  </si>
  <si>
    <t>Euribor actual</t>
  </si>
  <si>
    <t>Variable</t>
  </si>
  <si>
    <t>NET</t>
  </si>
  <si>
    <t>Remunerada</t>
  </si>
  <si>
    <t>Siempre joven</t>
  </si>
  <si>
    <t>naranja</t>
  </si>
  <si>
    <t>ibanesto</t>
  </si>
  <si>
    <t>Segura</t>
  </si>
  <si>
    <t>Caixa Terrassa</t>
  </si>
  <si>
    <t>5 estrellas</t>
  </si>
  <si>
    <t>Precio vivienda</t>
  </si>
  <si>
    <t>Precio hipoteca</t>
  </si>
  <si>
    <t>Plazo en años</t>
  </si>
  <si>
    <t>Entidad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</si>
</sst>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z\.\z\z0.00"/>
    <numFmt numFmtId="165" formatCode="#,##0.00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0" fontId="3" fillId="0" borderId="0" xfId="0" applyFont="1" applyAlignment="1">
      <alignment/>
    </xf>
    <xf numFmtId="4" fontId="3" fillId="0" borderId="7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" fontId="3" fillId="0" borderId="21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pane ySplit="2" topLeftCell="BM3" activePane="bottomLeft" state="frozen"/>
      <selection pane="topLeft" activeCell="A1" sqref="A1"/>
      <selection pane="bottomLeft" activeCell="J18" sqref="J18"/>
    </sheetView>
  </sheetViews>
  <sheetFormatPr defaultColWidth="11.421875" defaultRowHeight="12.75"/>
  <cols>
    <col min="1" max="1" width="14.28125" style="9" bestFit="1" customWidth="1"/>
    <col min="2" max="2" width="12.421875" style="9" bestFit="1" customWidth="1"/>
    <col min="3" max="3" width="6.57421875" style="15" bestFit="1" customWidth="1"/>
    <col min="4" max="6" width="6.7109375" style="15" customWidth="1"/>
    <col min="7" max="7" width="8.7109375" style="16" customWidth="1"/>
    <col min="8" max="8" width="8.7109375" style="17" customWidth="1"/>
    <col min="9" max="9" width="8.7109375" style="18" customWidth="1"/>
    <col min="10" max="10" width="9.7109375" style="19" customWidth="1"/>
    <col min="11" max="11" width="9.7109375" style="20" customWidth="1"/>
    <col min="12" max="14" width="9.7109375" style="15" customWidth="1"/>
    <col min="15" max="15" width="9.7109375" style="21" customWidth="1"/>
    <col min="16" max="17" width="9.7109375" style="20" customWidth="1"/>
    <col min="18" max="20" width="9.7109375" style="15" customWidth="1"/>
    <col min="21" max="21" width="9.7109375" style="21" customWidth="1"/>
    <col min="22" max="22" width="9.140625" style="14" customWidth="1"/>
    <col min="23" max="23" width="9.8515625" style="14" customWidth="1"/>
    <col min="24" max="16384" width="9.140625" style="9" customWidth="1"/>
  </cols>
  <sheetData>
    <row r="1" spans="3:23" s="1" customFormat="1" ht="24" customHeight="1" thickBot="1">
      <c r="C1" s="2"/>
      <c r="F1" s="2"/>
      <c r="G1" s="26" t="s">
        <v>16</v>
      </c>
      <c r="H1" s="27"/>
      <c r="I1" s="28"/>
      <c r="J1" s="23" t="s">
        <v>7</v>
      </c>
      <c r="K1" s="24"/>
      <c r="L1" s="24"/>
      <c r="M1" s="24"/>
      <c r="N1" s="24"/>
      <c r="O1" s="25"/>
      <c r="P1" s="23" t="s">
        <v>8</v>
      </c>
      <c r="Q1" s="24"/>
      <c r="R1" s="24"/>
      <c r="S1" s="24"/>
      <c r="T1" s="24"/>
      <c r="U1" s="25"/>
      <c r="V1" s="3"/>
      <c r="W1" s="3"/>
    </row>
    <row r="2" spans="1:23" s="8" customFormat="1" ht="31.5">
      <c r="A2" s="32" t="s">
        <v>44</v>
      </c>
      <c r="B2" s="32" t="s">
        <v>28</v>
      </c>
      <c r="C2" s="5" t="s">
        <v>0</v>
      </c>
      <c r="D2" s="5" t="s">
        <v>1</v>
      </c>
      <c r="E2" s="5" t="s">
        <v>23</v>
      </c>
      <c r="F2" s="33" t="s">
        <v>12</v>
      </c>
      <c r="G2" s="4" t="s">
        <v>15</v>
      </c>
      <c r="H2" s="5" t="s">
        <v>14</v>
      </c>
      <c r="I2" s="33" t="s">
        <v>10</v>
      </c>
      <c r="J2" s="4" t="s">
        <v>2</v>
      </c>
      <c r="K2" s="5" t="s">
        <v>3</v>
      </c>
      <c r="L2" s="5" t="s">
        <v>4</v>
      </c>
      <c r="M2" s="5" t="s">
        <v>5</v>
      </c>
      <c r="N2" s="5" t="s">
        <v>6</v>
      </c>
      <c r="O2" s="6" t="s">
        <v>10</v>
      </c>
      <c r="P2" s="4" t="s">
        <v>9</v>
      </c>
      <c r="Q2" s="5" t="s">
        <v>3</v>
      </c>
      <c r="R2" s="5" t="s">
        <v>4</v>
      </c>
      <c r="S2" s="5" t="s">
        <v>19</v>
      </c>
      <c r="T2" s="5" t="s">
        <v>5</v>
      </c>
      <c r="U2" s="6" t="s">
        <v>10</v>
      </c>
      <c r="V2" s="7" t="s">
        <v>17</v>
      </c>
      <c r="W2" s="7" t="s">
        <v>21</v>
      </c>
    </row>
    <row r="3" spans="1:23" ht="10.5">
      <c r="A3" s="9" t="s">
        <v>11</v>
      </c>
      <c r="B3" s="9" t="s">
        <v>29</v>
      </c>
      <c r="C3" s="10">
        <v>569.89</v>
      </c>
      <c r="D3" s="22">
        <f>$B$19+1.25</f>
        <v>4.965</v>
      </c>
      <c r="E3" s="22">
        <f>$B$19+1.25</f>
        <v>4.965</v>
      </c>
      <c r="F3" s="10"/>
      <c r="G3" s="11">
        <v>12</v>
      </c>
      <c r="H3" s="10">
        <v>168</v>
      </c>
      <c r="I3" s="12">
        <f>SUM(G3:H3)</f>
        <v>180</v>
      </c>
      <c r="J3" s="11"/>
      <c r="K3" s="10">
        <v>1511.8</v>
      </c>
      <c r="L3" s="10">
        <v>598.84</v>
      </c>
      <c r="M3" s="10">
        <v>316.36</v>
      </c>
      <c r="N3" s="10">
        <v>261</v>
      </c>
      <c r="O3" s="12">
        <f>SUM(J3:N3)</f>
        <v>2688</v>
      </c>
      <c r="P3" s="11">
        <v>9100</v>
      </c>
      <c r="Q3" s="10">
        <v>260</v>
      </c>
      <c r="R3" s="10">
        <v>538.74</v>
      </c>
      <c r="S3" s="10">
        <v>261</v>
      </c>
      <c r="T3" s="10">
        <v>346.41</v>
      </c>
      <c r="U3" s="12">
        <f>SUM(P3:T3)</f>
        <v>10506.15</v>
      </c>
      <c r="V3" s="11">
        <f>I3+O3+U3-$B$18</f>
        <v>11874.15</v>
      </c>
      <c r="W3" s="11">
        <f>V3+(C3*300)</f>
        <v>182841.15</v>
      </c>
    </row>
    <row r="4" spans="1:23" ht="10.5">
      <c r="A4" s="9" t="s">
        <v>13</v>
      </c>
      <c r="C4" s="10">
        <v>589.94</v>
      </c>
      <c r="D4" s="22">
        <f>$B$19+0.985</f>
        <v>4.7</v>
      </c>
      <c r="E4" s="22">
        <f>$B$19+0.985</f>
        <v>4.7</v>
      </c>
      <c r="F4" s="10">
        <v>4.91</v>
      </c>
      <c r="G4" s="11">
        <v>16.26</v>
      </c>
      <c r="H4" s="10">
        <v>225</v>
      </c>
      <c r="I4" s="12">
        <f>SUM(G4:H4)</f>
        <v>241.26</v>
      </c>
      <c r="J4" s="11">
        <v>1040</v>
      </c>
      <c r="K4" s="10">
        <v>659.36</v>
      </c>
      <c r="L4" s="10">
        <v>481</v>
      </c>
      <c r="M4" s="10">
        <v>222</v>
      </c>
      <c r="N4" s="10">
        <v>207</v>
      </c>
      <c r="O4" s="12">
        <f>SUM(J4:N4)</f>
        <v>2609.36</v>
      </c>
      <c r="P4" s="11">
        <v>9100</v>
      </c>
      <c r="Q4" s="10">
        <v>260</v>
      </c>
      <c r="R4" s="10">
        <v>481</v>
      </c>
      <c r="S4" s="10">
        <v>207</v>
      </c>
      <c r="T4" s="10">
        <v>319</v>
      </c>
      <c r="U4" s="12">
        <f>SUM(P4:T4)</f>
        <v>10367</v>
      </c>
      <c r="V4" s="11">
        <f>I4+O4+U4-$B$18</f>
        <v>11717.619999999999</v>
      </c>
      <c r="W4" s="11">
        <f>V4+(C4*300)</f>
        <v>188699.62000000002</v>
      </c>
    </row>
    <row r="5" spans="1:23" ht="10.5">
      <c r="A5" s="9" t="s">
        <v>18</v>
      </c>
      <c r="B5" s="9" t="s">
        <v>32</v>
      </c>
      <c r="C5" s="10">
        <v>555.73</v>
      </c>
      <c r="D5" s="22">
        <v>4.05</v>
      </c>
      <c r="E5" s="22">
        <f>$B$19+0.4</f>
        <v>4.115</v>
      </c>
      <c r="F5" s="10">
        <v>4.41</v>
      </c>
      <c r="G5" s="11"/>
      <c r="H5" s="10">
        <v>237.8</v>
      </c>
      <c r="I5" s="12">
        <f>SUM(G5:H5)</f>
        <v>237.8</v>
      </c>
      <c r="J5" s="11"/>
      <c r="K5" s="10">
        <v>735</v>
      </c>
      <c r="L5" s="10">
        <v>522.5</v>
      </c>
      <c r="M5" s="10">
        <v>186.31</v>
      </c>
      <c r="N5" s="10">
        <v>250</v>
      </c>
      <c r="O5" s="12">
        <f>SUM(J5:N5)</f>
        <v>1693.81</v>
      </c>
      <c r="P5" s="11">
        <v>9100</v>
      </c>
      <c r="Q5" s="10">
        <v>260</v>
      </c>
      <c r="R5" s="10">
        <v>451.35</v>
      </c>
      <c r="S5" s="10">
        <v>250</v>
      </c>
      <c r="T5" s="10">
        <v>279.47</v>
      </c>
      <c r="U5" s="12">
        <f>SUM(P5:T5)</f>
        <v>10340.82</v>
      </c>
      <c r="V5" s="11">
        <f>I5+O5+U5-$B$18</f>
        <v>10772.43</v>
      </c>
      <c r="W5" s="11">
        <f>V5+(C5*300)</f>
        <v>177491.43</v>
      </c>
    </row>
    <row r="6" spans="1:23" ht="10.5">
      <c r="A6" s="9" t="s">
        <v>20</v>
      </c>
      <c r="C6" s="10">
        <v>551.82</v>
      </c>
      <c r="D6" s="22">
        <f>$B$19+0.1</f>
        <v>3.815</v>
      </c>
      <c r="E6" s="22">
        <f>$B$19+0.43</f>
        <v>4.145</v>
      </c>
      <c r="F6" s="10">
        <v>4.11</v>
      </c>
      <c r="G6" s="11"/>
      <c r="H6" s="10">
        <v>150.8</v>
      </c>
      <c r="I6" s="12">
        <f>SUM(G6:H6)</f>
        <v>150.8</v>
      </c>
      <c r="J6" s="11"/>
      <c r="K6" s="10">
        <v>1768</v>
      </c>
      <c r="L6" s="10">
        <v>480.81</v>
      </c>
      <c r="M6" s="10">
        <v>222.37</v>
      </c>
      <c r="N6" s="10">
        <v>0</v>
      </c>
      <c r="O6" s="12">
        <f>SUM(J6:N6)</f>
        <v>2471.18</v>
      </c>
      <c r="P6" s="11">
        <v>9100</v>
      </c>
      <c r="Q6" s="10">
        <v>260</v>
      </c>
      <c r="R6" s="10">
        <v>240.4</v>
      </c>
      <c r="S6" s="10">
        <v>226.2</v>
      </c>
      <c r="T6" s="10">
        <v>96.16</v>
      </c>
      <c r="U6" s="12">
        <f>SUM(P6:T6)</f>
        <v>9922.76</v>
      </c>
      <c r="V6" s="11">
        <f>I6+O6+U6-$B$18</f>
        <v>11044.74</v>
      </c>
      <c r="W6" s="11">
        <f>V6+(C6*300)</f>
        <v>176590.74000000002</v>
      </c>
    </row>
    <row r="7" spans="1:23" ht="10.5">
      <c r="A7" s="9" t="s">
        <v>22</v>
      </c>
      <c r="B7" s="9" t="s">
        <v>33</v>
      </c>
      <c r="C7" s="10">
        <v>537.53</v>
      </c>
      <c r="D7" s="22">
        <v>3.8</v>
      </c>
      <c r="E7" s="22">
        <f>$B$19+0.38</f>
        <v>4.095</v>
      </c>
      <c r="F7" s="10">
        <v>4.18</v>
      </c>
      <c r="G7" s="11"/>
      <c r="H7" s="10">
        <v>180</v>
      </c>
      <c r="I7" s="12">
        <f>SUM(G7:H7)</f>
        <v>180</v>
      </c>
      <c r="J7" s="11"/>
      <c r="K7" s="10">
        <v>520</v>
      </c>
      <c r="L7" s="10">
        <v>505</v>
      </c>
      <c r="M7" s="10">
        <v>237</v>
      </c>
      <c r="N7" s="10">
        <v>275</v>
      </c>
      <c r="O7" s="12">
        <f>SUM(J7:N7)</f>
        <v>1537</v>
      </c>
      <c r="P7" s="11">
        <v>9100</v>
      </c>
      <c r="Q7" s="10">
        <v>260</v>
      </c>
      <c r="R7" s="10">
        <v>469</v>
      </c>
      <c r="S7" s="10">
        <v>278</v>
      </c>
      <c r="T7" s="10">
        <v>252</v>
      </c>
      <c r="U7" s="12">
        <f>SUM(P7:T7)</f>
        <v>10359</v>
      </c>
      <c r="V7" s="11">
        <f>I7+O7+U7-$B$18</f>
        <v>10576</v>
      </c>
      <c r="W7" s="11">
        <f>V7+(C7*300)</f>
        <v>171835</v>
      </c>
    </row>
    <row r="8" spans="1:23" ht="10.5">
      <c r="A8" s="9" t="s">
        <v>24</v>
      </c>
      <c r="B8" s="9" t="s">
        <v>34</v>
      </c>
      <c r="C8" s="10">
        <v>554.71</v>
      </c>
      <c r="D8" s="22">
        <f>$B$19+0.39</f>
        <v>4.1049999999999995</v>
      </c>
      <c r="E8" s="22">
        <f>$B$19+0.39</f>
        <v>4.1049999999999995</v>
      </c>
      <c r="F8" s="10"/>
      <c r="G8" s="11">
        <v>12.02</v>
      </c>
      <c r="H8" s="10">
        <v>215</v>
      </c>
      <c r="I8" s="12">
        <f>SUM(G8:H8)</f>
        <v>227.02</v>
      </c>
      <c r="J8" s="11"/>
      <c r="K8" s="10">
        <v>795.6</v>
      </c>
      <c r="L8" s="10">
        <v>634.77</v>
      </c>
      <c r="M8" s="10">
        <v>277.67</v>
      </c>
      <c r="N8" s="10">
        <v>225</v>
      </c>
      <c r="O8" s="12">
        <f>SUM(J8:N8)</f>
        <v>1933.04</v>
      </c>
      <c r="P8" s="11">
        <v>9100</v>
      </c>
      <c r="Q8" s="10">
        <v>260</v>
      </c>
      <c r="R8" s="10">
        <v>506.95</v>
      </c>
      <c r="S8" s="10">
        <v>225</v>
      </c>
      <c r="T8" s="10">
        <v>292.09</v>
      </c>
      <c r="U8" s="12">
        <f>SUM(P8:T8)</f>
        <v>10384.04</v>
      </c>
      <c r="V8" s="11">
        <f>I8+O8+U8-$B$18</f>
        <v>11044.1</v>
      </c>
      <c r="W8" s="11">
        <f>V8+(C8*300)</f>
        <v>177457.1</v>
      </c>
    </row>
    <row r="9" spans="1:23" ht="10.5">
      <c r="A9" s="9" t="s">
        <v>25</v>
      </c>
      <c r="B9" s="9" t="s">
        <v>35</v>
      </c>
      <c r="C9" s="10">
        <v>562.62</v>
      </c>
      <c r="D9" s="22">
        <f>$B$19+0.4</f>
        <v>4.115</v>
      </c>
      <c r="E9" s="22">
        <f>$B$19+0.53</f>
        <v>4.245</v>
      </c>
      <c r="F9" s="10">
        <v>4.34</v>
      </c>
      <c r="G9" s="11">
        <v>40.6</v>
      </c>
      <c r="H9" s="10">
        <v>199.11</v>
      </c>
      <c r="I9" s="12">
        <f>SUM(G9:H9)</f>
        <v>239.71</v>
      </c>
      <c r="J9" s="11">
        <v>416</v>
      </c>
      <c r="K9" s="10">
        <v>1240.08</v>
      </c>
      <c r="L9" s="10">
        <v>440.03</v>
      </c>
      <c r="M9" s="10">
        <v>136.73</v>
      </c>
      <c r="N9" s="10">
        <v>330.6</v>
      </c>
      <c r="O9" s="12">
        <f>SUM(J9:N9)</f>
        <v>2563.4399999999996</v>
      </c>
      <c r="P9" s="11">
        <v>9100</v>
      </c>
      <c r="Q9" s="10">
        <v>260</v>
      </c>
      <c r="R9" s="10">
        <v>386.41</v>
      </c>
      <c r="S9" s="10">
        <v>330.6</v>
      </c>
      <c r="T9" s="10">
        <v>228.65</v>
      </c>
      <c r="U9" s="12">
        <f>SUM(P9:T9)</f>
        <v>10305.66</v>
      </c>
      <c r="V9" s="11">
        <f>I9+O9+U9-$B$18</f>
        <v>11608.81</v>
      </c>
      <c r="W9" s="11">
        <f>V9+(C9*300)</f>
        <v>180394.81</v>
      </c>
    </row>
    <row r="10" spans="1:23" ht="10.5">
      <c r="A10" s="9" t="s">
        <v>26</v>
      </c>
      <c r="B10" s="9" t="s">
        <v>26</v>
      </c>
      <c r="C10" s="10">
        <v>576.19</v>
      </c>
      <c r="D10" s="22">
        <f>$B$19+0.29</f>
        <v>4.005</v>
      </c>
      <c r="E10" s="22">
        <f>$B$19+0.29</f>
        <v>4.005</v>
      </c>
      <c r="F10" s="10">
        <v>4.08</v>
      </c>
      <c r="G10" s="11"/>
      <c r="H10" s="10">
        <v>171.37</v>
      </c>
      <c r="I10" s="12">
        <f>SUM(G10:H10)</f>
        <v>171.37</v>
      </c>
      <c r="J10" s="11"/>
      <c r="K10" s="10">
        <v>1820</v>
      </c>
      <c r="L10" s="10">
        <v>523.41</v>
      </c>
      <c r="M10" s="10">
        <v>157.03</v>
      </c>
      <c r="N10" s="10">
        <v>240.4</v>
      </c>
      <c r="O10" s="12">
        <f>SUM(J10:N10)</f>
        <v>2740.84</v>
      </c>
      <c r="P10" s="11">
        <v>9100</v>
      </c>
      <c r="Q10" s="10">
        <v>260</v>
      </c>
      <c r="R10" s="10">
        <v>506.69</v>
      </c>
      <c r="S10" s="10">
        <v>348.59</v>
      </c>
      <c r="T10" s="10">
        <v>205.47</v>
      </c>
      <c r="U10" s="12">
        <f>SUM(P10:T10)</f>
        <v>10420.75</v>
      </c>
      <c r="V10" s="11">
        <f>I10+O10+U10-$B$18</f>
        <v>11832.96</v>
      </c>
      <c r="W10" s="11">
        <f>V10+(C10*300)</f>
        <v>184689.96000000002</v>
      </c>
    </row>
    <row r="11" spans="1:23" ht="10.5">
      <c r="A11" s="9" t="s">
        <v>27</v>
      </c>
      <c r="B11" s="9" t="s">
        <v>36</v>
      </c>
      <c r="C11" s="10">
        <v>551.53</v>
      </c>
      <c r="D11" s="22">
        <f>$B$19+0.33</f>
        <v>4.045</v>
      </c>
      <c r="E11" s="22">
        <f>$B$19+0.33</f>
        <v>4.045</v>
      </c>
      <c r="F11" s="10"/>
      <c r="G11" s="11"/>
      <c r="H11" s="10">
        <v>266.8</v>
      </c>
      <c r="I11" s="12">
        <f>SUM(G11:H11)</f>
        <v>266.8</v>
      </c>
      <c r="J11" s="11"/>
      <c r="K11" s="10">
        <v>1612</v>
      </c>
      <c r="L11" s="10">
        <v>723</v>
      </c>
      <c r="M11" s="10">
        <v>314</v>
      </c>
      <c r="N11" s="10">
        <v>258.87</v>
      </c>
      <c r="O11" s="12">
        <f>SUM(J11:N11)</f>
        <v>2907.87</v>
      </c>
      <c r="P11" s="11">
        <v>9100</v>
      </c>
      <c r="Q11" s="10">
        <v>260</v>
      </c>
      <c r="R11" s="10">
        <v>603</v>
      </c>
      <c r="S11" s="10">
        <v>243.69</v>
      </c>
      <c r="T11" s="10">
        <v>338</v>
      </c>
      <c r="U11" s="12">
        <f>SUM(P11:T11)</f>
        <v>10544.69</v>
      </c>
      <c r="V11" s="11">
        <f>I11+O11+U11-$B$18</f>
        <v>12219.36</v>
      </c>
      <c r="W11" s="11">
        <f>V11+(C11*300)</f>
        <v>177678.36</v>
      </c>
    </row>
    <row r="12" spans="1:23" ht="10.5">
      <c r="A12" s="34" t="s">
        <v>37</v>
      </c>
      <c r="B12" s="34" t="s">
        <v>38</v>
      </c>
      <c r="C12" s="10">
        <v>552.4</v>
      </c>
      <c r="D12" s="22">
        <f>$B$19+0.35</f>
        <v>4.0649999999999995</v>
      </c>
      <c r="E12" s="22">
        <f>$B$19+0.35</f>
        <v>4.0649999999999995</v>
      </c>
      <c r="F12" s="10">
        <v>4.36</v>
      </c>
      <c r="G12" s="11"/>
      <c r="H12" s="10">
        <v>250</v>
      </c>
      <c r="I12" s="12">
        <f>SUM(G12:H12)</f>
        <v>250</v>
      </c>
      <c r="J12" s="11"/>
      <c r="K12" s="10">
        <v>1560</v>
      </c>
      <c r="L12" s="10">
        <v>625.75</v>
      </c>
      <c r="M12" s="10">
        <v>216.36</v>
      </c>
      <c r="N12" s="10">
        <v>250</v>
      </c>
      <c r="O12" s="12">
        <f>SUM(J12:N12)</f>
        <v>2652.11</v>
      </c>
      <c r="P12" s="11">
        <v>9100</v>
      </c>
      <c r="Q12" s="10">
        <v>260</v>
      </c>
      <c r="R12" s="10">
        <v>526.75</v>
      </c>
      <c r="S12" s="10">
        <v>300</v>
      </c>
      <c r="T12" s="10">
        <v>246.41</v>
      </c>
      <c r="U12" s="12">
        <f>SUM(P12:T12)</f>
        <v>10433.16</v>
      </c>
      <c r="V12" s="11">
        <f>I12+O12+U12-$B$18</f>
        <v>11835.27</v>
      </c>
      <c r="W12" s="11">
        <f>V12+(C12*300)</f>
        <v>177555.27</v>
      </c>
    </row>
    <row r="13" spans="1:23" ht="11.25" thickBot="1">
      <c r="A13" s="35" t="s">
        <v>39</v>
      </c>
      <c r="B13" s="35" t="s">
        <v>40</v>
      </c>
      <c r="C13" s="36">
        <v>563.41</v>
      </c>
      <c r="D13" s="37">
        <f>$B$19+0.6</f>
        <v>4.3149999999999995</v>
      </c>
      <c r="E13" s="37">
        <f>$B$19+0.6</f>
        <v>4.3149999999999995</v>
      </c>
      <c r="F13" s="36"/>
      <c r="G13" s="38">
        <v>40.6</v>
      </c>
      <c r="H13" s="36">
        <v>224.81</v>
      </c>
      <c r="I13" s="39">
        <f>SUM(G13:H13)</f>
        <v>265.41</v>
      </c>
      <c r="J13" s="38">
        <v>1040</v>
      </c>
      <c r="K13" s="36">
        <v>2671.15</v>
      </c>
      <c r="L13" s="36">
        <v>898</v>
      </c>
      <c r="M13" s="36">
        <v>569</v>
      </c>
      <c r="N13" s="36">
        <v>509</v>
      </c>
      <c r="O13" s="39">
        <f>SUM(J13:N13)</f>
        <v>5687.15</v>
      </c>
      <c r="P13" s="38">
        <v>9100</v>
      </c>
      <c r="Q13" s="36">
        <v>1320</v>
      </c>
      <c r="R13" s="36">
        <v>406</v>
      </c>
      <c r="S13" s="36">
        <v>266</v>
      </c>
      <c r="T13" s="36">
        <v>280</v>
      </c>
      <c r="U13" s="39">
        <f>SUM(P13:T13)</f>
        <v>11372</v>
      </c>
      <c r="V13" s="38">
        <f>I13+O13+U13-$B$18</f>
        <v>15824.559999999998</v>
      </c>
      <c r="W13" s="38">
        <f>V13+(C13*300)</f>
        <v>184847.56</v>
      </c>
    </row>
    <row r="14" ht="12.75"/>
    <row r="15" spans="1:2" ht="12.75">
      <c r="A15" s="29" t="s">
        <v>41</v>
      </c>
      <c r="B15" s="31">
        <v>130000</v>
      </c>
    </row>
    <row r="16" spans="1:2" ht="12.75">
      <c r="A16" s="29" t="s">
        <v>42</v>
      </c>
      <c r="B16" s="31">
        <v>104000</v>
      </c>
    </row>
    <row r="17" spans="1:2" ht="12.75">
      <c r="A17" s="29" t="s">
        <v>43</v>
      </c>
      <c r="B17" s="31">
        <v>25</v>
      </c>
    </row>
    <row r="18" spans="1:2" ht="12.75">
      <c r="A18" s="29" t="s">
        <v>30</v>
      </c>
      <c r="B18" s="13">
        <v>1500</v>
      </c>
    </row>
    <row r="19" spans="1:2" ht="12.75">
      <c r="A19" s="30" t="s">
        <v>31</v>
      </c>
      <c r="B19" s="17">
        <v>3.715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</sheetData>
  <mergeCells count="3">
    <mergeCell ref="J1:O1"/>
    <mergeCell ref="P1:U1"/>
    <mergeCell ref="G1:I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Mahib Subh</dc:creator>
  <cp:keywords/>
  <dc:description/>
  <cp:lastModifiedBy>aturdido</cp:lastModifiedBy>
  <dcterms:created xsi:type="dcterms:W3CDTF">2006-10-26T11:42:34Z</dcterms:created>
  <dcterms:modified xsi:type="dcterms:W3CDTF">2006-11-05T11:31:12Z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